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filterPrivacy="1" codeName="ThisWorkbook" defaultThemeVersion="124226"/>
  <workbookProtection workbookPassword="B9D4" lockStructure="1"/>
  <bookViews>
    <workbookView xWindow="-15" yWindow="0" windowWidth="13650" windowHeight="6945" tabRatio="688"/>
  </bookViews>
  <sheets>
    <sheet name="お客様情報" sheetId="9" r:id="rId1"/>
    <sheet name="インターフェース設定" sheetId="2" r:id="rId2"/>
    <sheet name="パラメータ設定" sheetId="4" state="hidden" r:id="rId3"/>
    <sheet name="設定情報" sheetId="31" r:id="rId4"/>
    <sheet name="必須入力" sheetId="11" state="hidden" r:id="rId5"/>
    <sheet name="隠し_申込情報" sheetId="17" state="hidden" r:id="rId6"/>
  </sheets>
  <definedNames>
    <definedName name="more" localSheetId="0">お客様情報!#REF!</definedName>
    <definedName name="more" localSheetId="2">パラメータ設定!#REF!</definedName>
    <definedName name="_xlnm.Print_Area" localSheetId="1">インターフェース設定!$A$1:$AC$45</definedName>
    <definedName name="_xlnm.Print_Area" localSheetId="0">お客様情報!$A$1:$Y$90</definedName>
    <definedName name="_xlnm.Print_Area" localSheetId="2">パラメータ設定!$A$1:$W$65</definedName>
  </definedNames>
  <calcPr calcId="152511"/>
</workbook>
</file>

<file path=xl/calcChain.xml><?xml version="1.0" encoding="utf-8"?>
<calcChain xmlns="http://schemas.openxmlformats.org/spreadsheetml/2006/main">
  <c r="H66" i="11" l="1"/>
  <c r="F66" i="11"/>
  <c r="D66" i="11"/>
  <c r="B66" i="11" s="1"/>
  <c r="D64" i="11"/>
  <c r="D63" i="11"/>
  <c r="D62" i="11"/>
  <c r="D3" i="11" l="1"/>
  <c r="D120" i="11"/>
  <c r="B120" i="11" s="1"/>
  <c r="B115" i="11" l="1"/>
  <c r="B42" i="11" l="1"/>
  <c r="B30" i="11"/>
  <c r="B20" i="11"/>
  <c r="B67" i="31" l="1"/>
  <c r="B66" i="31"/>
  <c r="B65" i="31"/>
  <c r="B68" i="31" s="1"/>
  <c r="B63" i="31"/>
  <c r="B62" i="31"/>
  <c r="B61" i="31"/>
  <c r="B64" i="31" s="1"/>
  <c r="B59" i="31"/>
  <c r="B58" i="31"/>
  <c r="B57" i="31"/>
  <c r="B60" i="31" s="1"/>
  <c r="B55" i="31"/>
  <c r="B54" i="31"/>
  <c r="B53" i="31"/>
  <c r="B56" i="31" s="1"/>
  <c r="B51" i="31"/>
  <c r="B50" i="31"/>
  <c r="B49" i="31"/>
  <c r="B52" i="31" s="1"/>
  <c r="B47" i="31"/>
  <c r="B46" i="31"/>
  <c r="B45" i="31"/>
  <c r="B48" i="31" s="1"/>
  <c r="B43" i="31"/>
  <c r="B42" i="31"/>
  <c r="B41" i="31"/>
  <c r="B44" i="31" s="1"/>
  <c r="B39" i="31"/>
  <c r="B38" i="31"/>
  <c r="B37" i="31"/>
  <c r="B40" i="31" s="1"/>
  <c r="B35" i="31"/>
  <c r="B34" i="31"/>
  <c r="B33" i="31"/>
  <c r="B36" i="31" s="1"/>
  <c r="B29" i="31"/>
  <c r="B32" i="31" s="1"/>
  <c r="B25" i="31"/>
  <c r="B28" i="31" s="1"/>
  <c r="B21" i="31"/>
  <c r="B24" i="31" s="1"/>
  <c r="B17" i="31"/>
  <c r="B18" i="31" s="1"/>
  <c r="B19" i="31" s="1"/>
  <c r="B20" i="31" s="1"/>
  <c r="B13" i="31"/>
  <c r="B16" i="31" s="1"/>
  <c r="B9" i="31"/>
  <c r="B12" i="31" s="1"/>
  <c r="B31" i="31" l="1"/>
  <c r="B26" i="31"/>
  <c r="B27" i="31"/>
  <c r="B30" i="31"/>
  <c r="B22" i="31"/>
  <c r="B23" i="31"/>
  <c r="B14" i="31"/>
  <c r="B15" i="31"/>
  <c r="B10" i="31"/>
  <c r="B11" i="31"/>
  <c r="B26" i="11" l="1"/>
  <c r="B78" i="11" l="1"/>
  <c r="D12" i="11" l="1"/>
  <c r="D119" i="11" l="1"/>
  <c r="B119" i="11"/>
  <c r="H3" i="11"/>
  <c r="D118" i="11"/>
  <c r="B118" i="11" s="1"/>
  <c r="B46" i="11"/>
  <c r="B43" i="11"/>
  <c r="B41" i="11"/>
  <c r="B39" i="11"/>
  <c r="B34" i="11"/>
  <c r="B31" i="11"/>
  <c r="B29" i="11"/>
  <c r="B27" i="11"/>
  <c r="B24" i="11"/>
  <c r="B21" i="11"/>
  <c r="B19" i="11"/>
  <c r="B17" i="11"/>
  <c r="B65" i="11"/>
  <c r="B106" i="11" l="1"/>
  <c r="B105" i="11"/>
  <c r="B104" i="11"/>
  <c r="B103" i="11"/>
  <c r="B102" i="11"/>
  <c r="B82" i="11"/>
  <c r="B81" i="11"/>
  <c r="B9" i="11" l="1"/>
  <c r="D8" i="11"/>
  <c r="D7" i="11"/>
  <c r="B7" i="11" s="1"/>
  <c r="B8" i="11"/>
  <c r="B114" i="11" l="1"/>
  <c r="B113" i="11"/>
  <c r="B109" i="11" l="1"/>
  <c r="B110" i="11"/>
  <c r="G10" i="11" l="1"/>
  <c r="C6" i="17" l="1"/>
  <c r="C7" i="17"/>
  <c r="C8" i="17"/>
  <c r="C9" i="17"/>
  <c r="C10" i="17"/>
  <c r="C11" i="17"/>
  <c r="C12" i="17"/>
  <c r="C13" i="17"/>
  <c r="C14" i="17"/>
  <c r="C15" i="17"/>
  <c r="C16" i="17"/>
  <c r="C5" i="17"/>
  <c r="F64" i="11" l="1"/>
  <c r="F63" i="11"/>
  <c r="F62" i="11"/>
  <c r="D61" i="11"/>
  <c r="D60" i="11"/>
  <c r="D57" i="11"/>
  <c r="B57" i="11" s="1"/>
  <c r="D52" i="11"/>
  <c r="B52" i="11" s="1"/>
  <c r="D53" i="11"/>
  <c r="B53" i="11" s="1"/>
  <c r="D54" i="11"/>
  <c r="B54" i="11" s="1"/>
  <c r="D55" i="11"/>
  <c r="B55" i="11" s="1"/>
  <c r="D56" i="11"/>
  <c r="B56" i="11" s="1"/>
  <c r="D51" i="11"/>
  <c r="B51" i="11" s="1"/>
  <c r="B64" i="11" l="1"/>
  <c r="D15" i="11"/>
  <c r="D14" i="11"/>
  <c r="B14" i="11" s="1"/>
  <c r="D13" i="11"/>
  <c r="B13" i="11" s="1"/>
  <c r="D16" i="11"/>
  <c r="D38" i="11"/>
  <c r="D37" i="11"/>
  <c r="D50" i="11"/>
  <c r="D49" i="11"/>
  <c r="D48" i="11"/>
  <c r="D47" i="11"/>
  <c r="D46" i="11"/>
  <c r="D45" i="11"/>
  <c r="D44" i="11"/>
  <c r="D43" i="11"/>
  <c r="D42" i="11"/>
  <c r="D41" i="11"/>
  <c r="D40" i="11"/>
  <c r="D39" i="11"/>
  <c r="D79" i="11"/>
  <c r="B79" i="11" s="1"/>
  <c r="D78" i="11"/>
  <c r="J75" i="11"/>
  <c r="B75" i="11" s="1"/>
  <c r="J76" i="11"/>
  <c r="B76" i="11" s="1"/>
  <c r="J77" i="11"/>
  <c r="B77" i="11" s="1"/>
  <c r="H75" i="11"/>
  <c r="H76" i="11"/>
  <c r="H77" i="11"/>
  <c r="F75" i="11"/>
  <c r="F76" i="11"/>
  <c r="F77" i="11"/>
  <c r="H74" i="11"/>
  <c r="J74" i="11"/>
  <c r="B74" i="11" s="1"/>
  <c r="F74" i="11"/>
  <c r="D59" i="11"/>
  <c r="B63" i="11" s="1"/>
  <c r="D36" i="11"/>
  <c r="D35" i="11"/>
  <c r="D34" i="11"/>
  <c r="D33" i="11"/>
  <c r="D32" i="11"/>
  <c r="D31" i="11"/>
  <c r="D30" i="11"/>
  <c r="D29" i="11"/>
  <c r="D28" i="11"/>
  <c r="D27" i="11"/>
  <c r="D26" i="11"/>
  <c r="D25" i="11"/>
  <c r="D24" i="11"/>
  <c r="D23" i="11"/>
  <c r="D22" i="11"/>
  <c r="D21" i="11"/>
  <c r="D20" i="11"/>
  <c r="D19" i="11"/>
  <c r="D18" i="11"/>
  <c r="D17" i="11"/>
  <c r="D11" i="11"/>
  <c r="D10" i="11"/>
  <c r="D9" i="11"/>
  <c r="B16" i="11" l="1"/>
  <c r="B61" i="11"/>
  <c r="B60" i="11"/>
  <c r="C87" i="11"/>
  <c r="D91" i="11"/>
  <c r="D93" i="11"/>
  <c r="D89" i="11"/>
  <c r="D88" i="11"/>
  <c r="C90" i="11"/>
  <c r="C89" i="11"/>
  <c r="C95" i="11"/>
  <c r="D99" i="11"/>
  <c r="C97" i="11"/>
  <c r="C86" i="11"/>
  <c r="D90" i="11"/>
  <c r="C93" i="11"/>
  <c r="D97" i="11"/>
  <c r="D100" i="11"/>
  <c r="C100" i="11"/>
  <c r="C92" i="11"/>
  <c r="D96" i="11"/>
  <c r="D92" i="11"/>
  <c r="D98" i="11"/>
  <c r="C98" i="11"/>
  <c r="D95" i="11"/>
  <c r="C91" i="11"/>
  <c r="C99" i="11"/>
  <c r="C88" i="11"/>
  <c r="D94" i="11"/>
  <c r="C96" i="11"/>
  <c r="C94" i="11"/>
  <c r="D87" i="11"/>
  <c r="D86" i="11"/>
  <c r="D85" i="11"/>
  <c r="C85" i="11"/>
  <c r="C28" i="17" l="1"/>
  <c r="C19" i="17"/>
  <c r="C20" i="17"/>
  <c r="C21" i="17"/>
  <c r="C22" i="17"/>
  <c r="C23" i="17"/>
  <c r="C24" i="17"/>
  <c r="C25" i="17"/>
  <c r="C26" i="17"/>
  <c r="C27" i="17"/>
  <c r="C18" i="17"/>
  <c r="C17" i="17"/>
  <c r="C4" i="17"/>
  <c r="C3" i="17" l="1"/>
  <c r="B10" i="11" l="1"/>
  <c r="B11" i="11"/>
  <c r="B12" i="11"/>
  <c r="B18" i="11"/>
  <c r="B22" i="11"/>
  <c r="B23" i="11"/>
  <c r="B25" i="11"/>
  <c r="B28" i="11"/>
  <c r="B32" i="11"/>
  <c r="B33" i="11"/>
  <c r="B35" i="11"/>
  <c r="B36" i="11"/>
  <c r="B59" i="11"/>
  <c r="B62" i="11"/>
  <c r="C68" i="11"/>
  <c r="C69" i="11"/>
  <c r="C70" i="11"/>
  <c r="C71" i="11"/>
  <c r="C72" i="11"/>
  <c r="B37" i="11"/>
  <c r="B38" i="11"/>
  <c r="B49" i="11"/>
  <c r="B50" i="11"/>
  <c r="B15" i="11"/>
  <c r="D2" i="11" l="1"/>
  <c r="G3" i="11"/>
  <c r="B68" i="11"/>
  <c r="B44" i="11"/>
  <c r="B48" i="11"/>
  <c r="B40" i="11"/>
  <c r="B47" i="11"/>
  <c r="C31" i="17"/>
  <c r="C35" i="17"/>
  <c r="C39" i="17"/>
  <c r="C32" i="17"/>
  <c r="C36" i="17"/>
  <c r="C40" i="17"/>
  <c r="C33" i="17"/>
  <c r="C37" i="17"/>
  <c r="C29" i="17"/>
  <c r="C30" i="17"/>
  <c r="C34" i="17"/>
  <c r="C38" i="17"/>
  <c r="B45" i="11"/>
  <c r="I3" i="11" l="1"/>
  <c r="B3" i="9" l="1"/>
</calcChain>
</file>

<file path=xl/sharedStrings.xml><?xml version="1.0" encoding="utf-8"?>
<sst xmlns="http://schemas.openxmlformats.org/spreadsheetml/2006/main" count="577" uniqueCount="233">
  <si>
    <t>ＭＩＮＤ入力項目</t>
    <rPh sb="4" eb="6">
      <t>ニュウリョク</t>
    </rPh>
    <rPh sb="6" eb="8">
      <t>コウモク</t>
    </rPh>
    <phoneticPr fontId="5"/>
  </si>
  <si>
    <t>※赤文字は必須記入欄です。</t>
    <rPh sb="1" eb="2">
      <t>アカ</t>
    </rPh>
    <rPh sb="2" eb="4">
      <t>モジ</t>
    </rPh>
    <rPh sb="5" eb="7">
      <t>ヒッス</t>
    </rPh>
    <rPh sb="7" eb="9">
      <t>キニュウ</t>
    </rPh>
    <rPh sb="9" eb="10">
      <t>ラン</t>
    </rPh>
    <phoneticPr fontId="5"/>
  </si>
  <si>
    <t>ＭＩＮＤ営業記入欄</t>
    <rPh sb="4" eb="6">
      <t>エイギョウ</t>
    </rPh>
    <rPh sb="6" eb="8">
      <t>キニュウ</t>
    </rPh>
    <rPh sb="8" eb="9">
      <t>ラン</t>
    </rPh>
    <phoneticPr fontId="5"/>
  </si>
  <si>
    <r>
      <t>MIND</t>
    </r>
    <r>
      <rPr>
        <sz val="10"/>
        <rFont val="ＭＳ Ｐゴシック"/>
        <family val="3"/>
        <charset val="128"/>
      </rPr>
      <t>営業記入欄の値</t>
    </r>
    <rPh sb="4" eb="6">
      <t>エイギョウ</t>
    </rPh>
    <rPh sb="6" eb="8">
      <t>キニュウ</t>
    </rPh>
    <rPh sb="8" eb="9">
      <t>ラン</t>
    </rPh>
    <rPh sb="10" eb="11">
      <t>アタイ</t>
    </rPh>
    <phoneticPr fontId="5"/>
  </si>
  <si>
    <t>申込日</t>
    <rPh sb="0" eb="3">
      <t>モウシコミビ</t>
    </rPh>
    <phoneticPr fontId="5"/>
  </si>
  <si>
    <t>申込内容</t>
    <rPh sb="0" eb="2">
      <t>モウシコミ</t>
    </rPh>
    <rPh sb="2" eb="4">
      <t>ナイヨウ</t>
    </rPh>
    <phoneticPr fontId="5"/>
  </si>
  <si>
    <t>利用開始日</t>
    <rPh sb="0" eb="2">
      <t>リヨウ</t>
    </rPh>
    <rPh sb="2" eb="4">
      <t>カイシ</t>
    </rPh>
    <rPh sb="4" eb="5">
      <t>ビ</t>
    </rPh>
    <phoneticPr fontId="5"/>
  </si>
  <si>
    <t>お客様名/代理店様名</t>
    <rPh sb="1" eb="3">
      <t>キャクサマ</t>
    </rPh>
    <rPh sb="3" eb="4">
      <t>メイ</t>
    </rPh>
    <rPh sb="5" eb="8">
      <t>ダイリテン</t>
    </rPh>
    <rPh sb="8" eb="9">
      <t>サマ</t>
    </rPh>
    <rPh sb="9" eb="10">
      <t>メイ</t>
    </rPh>
    <phoneticPr fontId="5"/>
  </si>
  <si>
    <t>お客様/代理店様ID</t>
    <rPh sb="1" eb="3">
      <t>キャクサマ</t>
    </rPh>
    <rPh sb="4" eb="7">
      <t>ダイリテン</t>
    </rPh>
    <rPh sb="7" eb="8">
      <t>サマ</t>
    </rPh>
    <phoneticPr fontId="5"/>
  </si>
  <si>
    <r>
      <t>企業</t>
    </r>
    <r>
      <rPr>
        <sz val="10"/>
        <color indexed="10"/>
        <rFont val="Century"/>
        <family val="1"/>
      </rPr>
      <t>ID</t>
    </r>
    <rPh sb="0" eb="2">
      <t>キギョウ</t>
    </rPh>
    <phoneticPr fontId="5"/>
  </si>
  <si>
    <t>ご契約者情報</t>
    <rPh sb="1" eb="4">
      <t>ケイヤクシャ</t>
    </rPh>
    <rPh sb="4" eb="6">
      <t>ジョウホウ</t>
    </rPh>
    <phoneticPr fontId="5"/>
  </si>
  <si>
    <t>会社名</t>
    <rPh sb="0" eb="2">
      <t>カイシャ</t>
    </rPh>
    <rPh sb="2" eb="3">
      <t>メイ</t>
    </rPh>
    <phoneticPr fontId="5"/>
  </si>
  <si>
    <t>所属</t>
    <rPh sb="0" eb="2">
      <t>ショゾク</t>
    </rPh>
    <phoneticPr fontId="5"/>
  </si>
  <si>
    <t>氏名（空白不要）</t>
    <rPh sb="3" eb="5">
      <t>クウハク</t>
    </rPh>
    <rPh sb="5" eb="7">
      <t>フヨウ</t>
    </rPh>
    <phoneticPr fontId="5"/>
  </si>
  <si>
    <t>郵便番号（ハイフン含む）</t>
    <rPh sb="9" eb="10">
      <t>フク</t>
    </rPh>
    <phoneticPr fontId="5"/>
  </si>
  <si>
    <t>住所</t>
    <rPh sb="0" eb="2">
      <t>ジュウショ</t>
    </rPh>
    <phoneticPr fontId="5"/>
  </si>
  <si>
    <t>電話番号（ハイフン含む）</t>
    <rPh sb="0" eb="2">
      <t>デンワ</t>
    </rPh>
    <rPh sb="2" eb="4">
      <t>バンゴウ</t>
    </rPh>
    <rPh sb="9" eb="10">
      <t>フク</t>
    </rPh>
    <phoneticPr fontId="5"/>
  </si>
  <si>
    <r>
      <t>FAX</t>
    </r>
    <r>
      <rPr>
        <sz val="10"/>
        <rFont val="ＭＳ Ｐゴシック"/>
        <family val="3"/>
        <charset val="128"/>
      </rPr>
      <t>番号（ハイフン含む）</t>
    </r>
    <rPh sb="3" eb="5">
      <t>バンゴウ</t>
    </rPh>
    <rPh sb="10" eb="11">
      <t>フク</t>
    </rPh>
    <phoneticPr fontId="5"/>
  </si>
  <si>
    <t>物品送付先がご契約者と同じ場合はこちらへチェックをお願いします。</t>
    <rPh sb="0" eb="2">
      <t>ブッピン</t>
    </rPh>
    <rPh sb="2" eb="4">
      <t>ソウフ</t>
    </rPh>
    <rPh sb="4" eb="5">
      <t>サキ</t>
    </rPh>
    <rPh sb="7" eb="10">
      <t>ケイヤクシャ</t>
    </rPh>
    <rPh sb="11" eb="12">
      <t>オナ</t>
    </rPh>
    <rPh sb="13" eb="15">
      <t>バアイ</t>
    </rPh>
    <rPh sb="26" eb="27">
      <t>ネガ</t>
    </rPh>
    <phoneticPr fontId="5"/>
  </si>
  <si>
    <t>物品送付先</t>
    <rPh sb="0" eb="2">
      <t>ブッピン</t>
    </rPh>
    <rPh sb="2" eb="4">
      <t>ソウフ</t>
    </rPh>
    <rPh sb="4" eb="5">
      <t>サキ</t>
    </rPh>
    <phoneticPr fontId="5"/>
  </si>
  <si>
    <t>設置場所</t>
    <rPh sb="0" eb="2">
      <t>セッチ</t>
    </rPh>
    <rPh sb="2" eb="4">
      <t>バショ</t>
    </rPh>
    <phoneticPr fontId="5"/>
  </si>
  <si>
    <t>回線環境</t>
    <rPh sb="0" eb="2">
      <t>カイセン</t>
    </rPh>
    <rPh sb="2" eb="4">
      <t>カンキョウ</t>
    </rPh>
    <phoneticPr fontId="5"/>
  </si>
  <si>
    <t>インターネットサービスプラン名</t>
    <rPh sb="14" eb="15">
      <t>メイ</t>
    </rPh>
    <phoneticPr fontId="5"/>
  </si>
  <si>
    <t>プロバイダ名</t>
    <rPh sb="5" eb="6">
      <t>メイ</t>
    </rPh>
    <phoneticPr fontId="5"/>
  </si>
  <si>
    <t>代理店様・協力会社様入力項目</t>
    <phoneticPr fontId="5"/>
  </si>
  <si>
    <t>インタフェース設定</t>
    <rPh sb="7" eb="9">
      <t>セッテイ</t>
    </rPh>
    <phoneticPr fontId="5"/>
  </si>
  <si>
    <r>
      <t>お客様ネットワークへの接続種別選択（</t>
    </r>
    <r>
      <rPr>
        <b/>
        <sz val="10"/>
        <rFont val="Century"/>
        <family val="1"/>
      </rPr>
      <t>WAN</t>
    </r>
    <r>
      <rPr>
        <b/>
        <sz val="10"/>
        <rFont val="ＭＳ Ｐゴシック"/>
        <family val="3"/>
        <charset val="128"/>
      </rPr>
      <t>側セグメント）</t>
    </r>
    <rPh sb="1" eb="3">
      <t>キャクサマ</t>
    </rPh>
    <rPh sb="11" eb="13">
      <t>セツゾク</t>
    </rPh>
    <rPh sb="13" eb="15">
      <t>シュベツ</t>
    </rPh>
    <rPh sb="15" eb="17">
      <t>センタク</t>
    </rPh>
    <rPh sb="21" eb="22">
      <t>ガワ</t>
    </rPh>
    <phoneticPr fontId="5"/>
  </si>
  <si>
    <t>種別</t>
    <rPh sb="0" eb="2">
      <t>シュベツ</t>
    </rPh>
    <phoneticPr fontId="5"/>
  </si>
  <si>
    <r>
      <t>お客様ネットワークの接続情報（</t>
    </r>
    <r>
      <rPr>
        <b/>
        <sz val="10"/>
        <rFont val="Century"/>
        <family val="1"/>
      </rPr>
      <t>WAN</t>
    </r>
    <r>
      <rPr>
        <b/>
        <sz val="10"/>
        <rFont val="ＭＳ Ｐゴシック"/>
        <family val="3"/>
        <charset val="128"/>
      </rPr>
      <t>側セグメント）</t>
    </r>
    <rPh sb="1" eb="2">
      <t>キャク</t>
    </rPh>
    <rPh sb="2" eb="3">
      <t>サマ</t>
    </rPh>
    <rPh sb="10" eb="12">
      <t>セツゾク</t>
    </rPh>
    <rPh sb="12" eb="14">
      <t>ジョウホウ</t>
    </rPh>
    <rPh sb="18" eb="19">
      <t>ガワ</t>
    </rPh>
    <phoneticPr fontId="5"/>
  </si>
  <si>
    <t>WAN</t>
    <phoneticPr fontId="5"/>
  </si>
  <si>
    <t>DHCP</t>
    <phoneticPr fontId="5"/>
  </si>
  <si>
    <t>※記入の必要はありません</t>
    <rPh sb="1" eb="3">
      <t>キニュウ</t>
    </rPh>
    <rPh sb="4" eb="6">
      <t>ヒツヨウ</t>
    </rPh>
    <phoneticPr fontId="5"/>
  </si>
  <si>
    <r>
      <t>固定</t>
    </r>
    <r>
      <rPr>
        <sz val="10"/>
        <rFont val="Century"/>
        <family val="1"/>
      </rPr>
      <t>IP</t>
    </r>
    <r>
      <rPr>
        <sz val="10"/>
        <rFont val="ＭＳ Ｐゴシック"/>
        <family val="3"/>
        <charset val="128"/>
      </rPr>
      <t>アドレス</t>
    </r>
    <rPh sb="0" eb="2">
      <t>コテイ</t>
    </rPh>
    <phoneticPr fontId="5"/>
  </si>
  <si>
    <t>/</t>
    <phoneticPr fontId="5"/>
  </si>
  <si>
    <r>
      <t>WAN</t>
    </r>
    <r>
      <rPr>
        <sz val="10"/>
        <color indexed="10"/>
        <rFont val="ＭＳ Ｐゴシック"/>
        <family val="3"/>
        <charset val="128"/>
      </rPr>
      <t>側デフォルトゲートウェイアドレス</t>
    </r>
    <rPh sb="3" eb="4">
      <t>ガワ</t>
    </rPh>
    <phoneticPr fontId="5"/>
  </si>
  <si>
    <t>※①にて選択した種別の項目のみ記入してください。</t>
    <rPh sb="4" eb="6">
      <t>センタク</t>
    </rPh>
    <rPh sb="8" eb="10">
      <t>シュベツ</t>
    </rPh>
    <rPh sb="11" eb="13">
      <t>コウモク</t>
    </rPh>
    <rPh sb="15" eb="17">
      <t>キニュウ</t>
    </rPh>
    <phoneticPr fontId="5"/>
  </si>
  <si>
    <t>ルータ型クライアントのネットワーク情報（LAN側セグメント）</t>
    <phoneticPr fontId="5"/>
  </si>
  <si>
    <t>VPN接続用ポートLAN</t>
    <rPh sb="3" eb="5">
      <t>セツゾク</t>
    </rPh>
    <rPh sb="5" eb="6">
      <t>ヨウ</t>
    </rPh>
    <phoneticPr fontId="5"/>
  </si>
  <si>
    <r>
      <t>VPN</t>
    </r>
    <r>
      <rPr>
        <sz val="10"/>
        <rFont val="ＭＳ Ｐ明朝"/>
        <family val="1"/>
        <charset val="128"/>
      </rPr>
      <t>用</t>
    </r>
    <r>
      <rPr>
        <sz val="10"/>
        <rFont val="Century"/>
        <family val="1"/>
      </rPr>
      <t xml:space="preserve">
LAN</t>
    </r>
    <rPh sb="3" eb="4">
      <t>ヨウ</t>
    </rPh>
    <phoneticPr fontId="5"/>
  </si>
  <si>
    <t>/</t>
    <phoneticPr fontId="5"/>
  </si>
  <si>
    <r>
      <t>DHCP</t>
    </r>
    <r>
      <rPr>
        <sz val="10"/>
        <rFont val="ＭＳ Ｐゴシック"/>
        <family val="3"/>
        <charset val="128"/>
      </rPr>
      <t>利用の有無</t>
    </r>
    <rPh sb="4" eb="6">
      <t>リヨウ</t>
    </rPh>
    <rPh sb="7" eb="9">
      <t>ウム</t>
    </rPh>
    <phoneticPr fontId="5"/>
  </si>
  <si>
    <r>
      <t>DHCP</t>
    </r>
    <r>
      <rPr>
        <sz val="10"/>
        <rFont val="ＭＳ Ｐゴシック"/>
        <family val="3"/>
        <charset val="128"/>
      </rPr>
      <t>配信開始</t>
    </r>
    <r>
      <rPr>
        <sz val="10"/>
        <rFont val="Century"/>
        <family val="1"/>
      </rPr>
      <t>IP</t>
    </r>
    <r>
      <rPr>
        <sz val="10"/>
        <rFont val="ＭＳ Ｐゴシック"/>
        <family val="3"/>
        <charset val="128"/>
      </rPr>
      <t>アドレス</t>
    </r>
    <rPh sb="4" eb="6">
      <t>ハイシン</t>
    </rPh>
    <rPh sb="6" eb="8">
      <t>カイシ</t>
    </rPh>
    <phoneticPr fontId="5"/>
  </si>
  <si>
    <r>
      <t>DNS</t>
    </r>
    <r>
      <rPr>
        <sz val="10"/>
        <rFont val="ＭＳ Ｐゴシック"/>
        <family val="3"/>
        <charset val="128"/>
      </rPr>
      <t>配信IPアドレス（優先</t>
    </r>
    <r>
      <rPr>
        <sz val="10"/>
        <rFont val="Century"/>
        <family val="1"/>
      </rPr>
      <t>DNS</t>
    </r>
    <r>
      <rPr>
        <sz val="10"/>
        <rFont val="ＭＳ Ｐゴシック"/>
        <family val="3"/>
        <charset val="128"/>
      </rPr>
      <t>サーバ）　※任意</t>
    </r>
    <rPh sb="3" eb="5">
      <t>ハイシン</t>
    </rPh>
    <rPh sb="12" eb="14">
      <t>ユウセン</t>
    </rPh>
    <rPh sb="23" eb="25">
      <t>ニンイ</t>
    </rPh>
    <phoneticPr fontId="5"/>
  </si>
  <si>
    <r>
      <t>DNS</t>
    </r>
    <r>
      <rPr>
        <sz val="10"/>
        <rFont val="ＭＳ Ｐゴシック"/>
        <family val="3"/>
        <charset val="128"/>
      </rPr>
      <t>配信IPアドレス（代替</t>
    </r>
    <r>
      <rPr>
        <sz val="10"/>
        <rFont val="Century"/>
        <family val="1"/>
      </rPr>
      <t>DNS</t>
    </r>
    <r>
      <rPr>
        <sz val="10"/>
        <rFont val="ＭＳ Ｐゴシック"/>
        <family val="3"/>
        <charset val="128"/>
      </rPr>
      <t>サーバ）　※任意</t>
    </r>
    <rPh sb="3" eb="5">
      <t>ハイシン</t>
    </rPh>
    <rPh sb="12" eb="14">
      <t>ダイタイ</t>
    </rPh>
    <rPh sb="23" eb="25">
      <t>ニンイ</t>
    </rPh>
    <phoneticPr fontId="5"/>
  </si>
  <si>
    <t>パラメータ設定</t>
    <rPh sb="5" eb="7">
      <t>セッテイ</t>
    </rPh>
    <phoneticPr fontId="5"/>
  </si>
  <si>
    <t>インターフェース名</t>
    <rPh sb="8" eb="9">
      <t>メイ</t>
    </rPh>
    <phoneticPr fontId="5"/>
  </si>
  <si>
    <t>作業列１</t>
    <rPh sb="0" eb="2">
      <t>サギョウ</t>
    </rPh>
    <rPh sb="2" eb="3">
      <t>レツ</t>
    </rPh>
    <phoneticPr fontId="5"/>
  </si>
  <si>
    <t>作業列２</t>
    <rPh sb="0" eb="2">
      <t>サギョウ</t>
    </rPh>
    <rPh sb="2" eb="3">
      <t>レツ</t>
    </rPh>
    <phoneticPr fontId="5"/>
  </si>
  <si>
    <t>ポート番号</t>
    <rPh sb="3" eb="5">
      <t>バンゴウ</t>
    </rPh>
    <phoneticPr fontId="5"/>
  </si>
  <si>
    <t>ポートの開閉</t>
    <rPh sb="4" eb="6">
      <t>カイヘイ</t>
    </rPh>
    <phoneticPr fontId="5"/>
  </si>
  <si>
    <t>0/2</t>
  </si>
  <si>
    <t>0/3</t>
  </si>
  <si>
    <t>0/4</t>
  </si>
  <si>
    <t>宛先ネットワークアドレス</t>
    <rPh sb="0" eb="2">
      <t>アテサキ</t>
    </rPh>
    <phoneticPr fontId="5"/>
  </si>
  <si>
    <t>宛先ルータ</t>
    <rPh sb="0" eb="2">
      <t>アテサキ</t>
    </rPh>
    <phoneticPr fontId="5"/>
  </si>
  <si>
    <t>/</t>
  </si>
  <si>
    <r>
      <t>NAT</t>
    </r>
    <r>
      <rPr>
        <sz val="10"/>
        <color indexed="10"/>
        <rFont val="ＭＳ Ｐゴシック"/>
        <family val="3"/>
        <charset val="128"/>
      </rPr>
      <t>化アドレスのみの通信の有無</t>
    </r>
    <rPh sb="3" eb="4">
      <t>カ</t>
    </rPh>
    <rPh sb="11" eb="13">
      <t>ツウシン</t>
    </rPh>
    <rPh sb="14" eb="16">
      <t>ウム</t>
    </rPh>
    <phoneticPr fontId="5"/>
  </si>
  <si>
    <r>
      <t>グループ</t>
    </r>
    <r>
      <rPr>
        <sz val="10"/>
        <color indexed="10"/>
        <rFont val="Century"/>
        <family val="1"/>
      </rPr>
      <t>ID</t>
    </r>
    <r>
      <rPr>
        <sz val="10"/>
        <color indexed="10"/>
        <rFont val="ＭＳ Ｐゴシック"/>
        <family val="3"/>
        <charset val="128"/>
      </rPr>
      <t>（OU）</t>
    </r>
    <phoneticPr fontId="5"/>
  </si>
  <si>
    <t>フリガナ</t>
    <phoneticPr fontId="5"/>
  </si>
  <si>
    <r>
      <t>E-Mail</t>
    </r>
    <r>
      <rPr>
        <sz val="10"/>
        <rFont val="ＭＳ Ｐゴシック"/>
        <family val="3"/>
        <charset val="128"/>
      </rPr>
      <t>アドレス</t>
    </r>
    <phoneticPr fontId="5"/>
  </si>
  <si>
    <t>設置場所がご契約者と同じ場合はこちらへチェックをお願いします。</t>
    <phoneticPr fontId="5"/>
  </si>
  <si>
    <t>設置場所が物品送付先と同じ場合はこちらへチェックをお願いします。</t>
    <phoneticPr fontId="5"/>
  </si>
  <si>
    <t/>
  </si>
  <si>
    <t>様　申込情報シート</t>
    <phoneticPr fontId="2"/>
  </si>
  <si>
    <t>営業オーダ番号</t>
    <rPh sb="0" eb="2">
      <t>エイギョウ</t>
    </rPh>
    <rPh sb="5" eb="7">
      <t>バンゴウ</t>
    </rPh>
    <phoneticPr fontId="5"/>
  </si>
  <si>
    <t>SPEED/Duplex</t>
    <phoneticPr fontId="5"/>
  </si>
  <si>
    <t>ポートタイプ</t>
    <phoneticPr fontId="5"/>
  </si>
  <si>
    <t>ルーティング</t>
    <phoneticPr fontId="5"/>
  </si>
  <si>
    <t>エンドユーザ様
問い合わせ先情報</t>
    <rPh sb="6" eb="7">
      <t>サマ</t>
    </rPh>
    <rPh sb="8" eb="9">
      <t>ト</t>
    </rPh>
    <rPh sb="10" eb="11">
      <t>ア</t>
    </rPh>
    <rPh sb="13" eb="14">
      <t>サキ</t>
    </rPh>
    <rPh sb="14" eb="16">
      <t>ジョウホウ</t>
    </rPh>
    <phoneticPr fontId="5"/>
  </si>
  <si>
    <t>※本サービスに関するエンドユーザ様の問い合わせ先情報</t>
    <rPh sb="1" eb="2">
      <t>ホン</t>
    </rPh>
    <rPh sb="7" eb="8">
      <t>カン</t>
    </rPh>
    <rPh sb="18" eb="19">
      <t>ト</t>
    </rPh>
    <rPh sb="20" eb="21">
      <t>ア</t>
    </rPh>
    <rPh sb="23" eb="24">
      <t>サキ</t>
    </rPh>
    <rPh sb="24" eb="26">
      <t>ジョウホウ</t>
    </rPh>
    <phoneticPr fontId="2"/>
  </si>
  <si>
    <t>0/1</t>
    <phoneticPr fontId="2"/>
  </si>
  <si>
    <t>①物理ポート設定</t>
    <rPh sb="1" eb="3">
      <t>ブツリ</t>
    </rPh>
    <rPh sb="6" eb="8">
      <t>セッテイ</t>
    </rPh>
    <phoneticPr fontId="5"/>
  </si>
  <si>
    <t>④ルーティング</t>
    <phoneticPr fontId="5"/>
  </si>
  <si>
    <t>番号</t>
    <rPh sb="0" eb="2">
      <t>バンゴウ</t>
    </rPh>
    <phoneticPr fontId="2"/>
  </si>
  <si>
    <r>
      <t>NTP</t>
    </r>
    <r>
      <rPr>
        <sz val="10"/>
        <color indexed="10"/>
        <rFont val="ＭＳ Ｐ明朝"/>
        <family val="1"/>
        <charset val="128"/>
      </rPr>
      <t>サーバ機能</t>
    </r>
    <rPh sb="6" eb="8">
      <t>キノウ</t>
    </rPh>
    <phoneticPr fontId="5"/>
  </si>
  <si>
    <r>
      <t>②</t>
    </r>
    <r>
      <rPr>
        <b/>
        <sz val="11"/>
        <rFont val="Century"/>
        <family val="1"/>
      </rPr>
      <t>NTP</t>
    </r>
    <r>
      <rPr>
        <b/>
        <sz val="11"/>
        <rFont val="ＭＳ Ｐゴシック"/>
        <family val="3"/>
        <charset val="128"/>
      </rPr>
      <t>サーバ機能</t>
    </r>
    <rPh sb="7" eb="9">
      <t>キノウ</t>
    </rPh>
    <phoneticPr fontId="5"/>
  </si>
  <si>
    <t>グループID</t>
    <phoneticPr fontId="5"/>
  </si>
  <si>
    <t>ユーザID</t>
    <phoneticPr fontId="5"/>
  </si>
  <si>
    <t>企業ID</t>
    <phoneticPr fontId="5"/>
  </si>
  <si>
    <t>同上</t>
    <rPh sb="0" eb="2">
      <t>ドウジョウ</t>
    </rPh>
    <phoneticPr fontId="5"/>
  </si>
  <si>
    <t>E-Mailアドレス</t>
  </si>
  <si>
    <t>※設置場所がご契約者、送付先と同じ場合は場合は、入力不可（必須対象外）</t>
    <rPh sb="1" eb="3">
      <t>セッチ</t>
    </rPh>
    <rPh sb="3" eb="5">
      <t>バショ</t>
    </rPh>
    <rPh sb="11" eb="13">
      <t>ソウフ</t>
    </rPh>
    <rPh sb="13" eb="14">
      <t>サキ</t>
    </rPh>
    <rPh sb="20" eb="22">
      <t>バアイ</t>
    </rPh>
    <rPh sb="24" eb="26">
      <t>ニュウリョク</t>
    </rPh>
    <rPh sb="26" eb="28">
      <t>フカ</t>
    </rPh>
    <rPh sb="29" eb="31">
      <t>ヒッス</t>
    </rPh>
    <rPh sb="31" eb="34">
      <t>タイショウガイ</t>
    </rPh>
    <phoneticPr fontId="5"/>
  </si>
  <si>
    <t>FAX番号（ハイフン含む）</t>
  </si>
  <si>
    <t>電話番号（ハイフン含む）</t>
  </si>
  <si>
    <t>住所</t>
  </si>
  <si>
    <t>フリガナ</t>
  </si>
  <si>
    <t>郵便番号（ハイフン含む）</t>
  </si>
  <si>
    <t>氏名（空白不要）</t>
  </si>
  <si>
    <t>所属</t>
  </si>
  <si>
    <t>会社名</t>
  </si>
  <si>
    <t>※設置場所がご契約者、送付先と同じ場合は場合は、入力不可</t>
    <rPh sb="1" eb="3">
      <t>セッチ</t>
    </rPh>
    <rPh sb="3" eb="5">
      <t>バショ</t>
    </rPh>
    <rPh sb="11" eb="13">
      <t>ソウフ</t>
    </rPh>
    <rPh sb="13" eb="14">
      <t>サキ</t>
    </rPh>
    <rPh sb="20" eb="22">
      <t>バアイ</t>
    </rPh>
    <rPh sb="24" eb="26">
      <t>ニュウリョク</t>
    </rPh>
    <rPh sb="26" eb="28">
      <t>フカ</t>
    </rPh>
    <phoneticPr fontId="5"/>
  </si>
  <si>
    <t>ルータ設定</t>
    <phoneticPr fontId="5"/>
  </si>
  <si>
    <t>※物品送付先がご契約者と同じ場合はこちらへチェックが有る場合は、入力不可</t>
    <rPh sb="26" eb="27">
      <t>ア</t>
    </rPh>
    <rPh sb="28" eb="30">
      <t>バアイ</t>
    </rPh>
    <rPh sb="32" eb="34">
      <t>ニュウリョク</t>
    </rPh>
    <rPh sb="34" eb="36">
      <t>フカ</t>
    </rPh>
    <phoneticPr fontId="5"/>
  </si>
  <si>
    <t>保守業者連絡先</t>
    <phoneticPr fontId="5"/>
  </si>
  <si>
    <t>保守対応時間</t>
    <phoneticPr fontId="5"/>
  </si>
  <si>
    <t>保守業者名</t>
    <phoneticPr fontId="5"/>
  </si>
  <si>
    <t>設置日</t>
    <phoneticPr fontId="5"/>
  </si>
  <si>
    <t>接続先センタ装置GIPアドレス</t>
  </si>
  <si>
    <t>接続先略称</t>
  </si>
  <si>
    <t>マスク</t>
    <phoneticPr fontId="5"/>
  </si>
  <si>
    <t>物理ポート　0/4</t>
  </si>
  <si>
    <t>物理ポート　0/3</t>
  </si>
  <si>
    <t>物理ポート　0/2</t>
  </si>
  <si>
    <t>物理ポート　0/1</t>
  </si>
  <si>
    <t>MTU値</t>
  </si>
  <si>
    <t>Security Level</t>
  </si>
  <si>
    <t>インタフェース名（nameif）</t>
  </si>
  <si>
    <t>S-NETR LAN側IPアドレス</t>
  </si>
  <si>
    <t>1レコード</t>
    <phoneticPr fontId="5"/>
  </si>
  <si>
    <t>入力途中</t>
    <rPh sb="0" eb="2">
      <t>ニュウリョク</t>
    </rPh>
    <rPh sb="2" eb="4">
      <t>トチュウ</t>
    </rPh>
    <phoneticPr fontId="5"/>
  </si>
  <si>
    <t>固定IPアドレス　WAN側デフォルトゲートウェイアドレス</t>
    <phoneticPr fontId="5"/>
  </si>
  <si>
    <t>固定IPアドレス　S-NETR WAN側IPアドレス</t>
    <phoneticPr fontId="5"/>
  </si>
  <si>
    <t>種別</t>
    <phoneticPr fontId="5"/>
  </si>
  <si>
    <t>設置場所同送付先</t>
    <rPh sb="0" eb="2">
      <t>セッチ</t>
    </rPh>
    <rPh sb="2" eb="4">
      <t>バショ</t>
    </rPh>
    <rPh sb="4" eb="5">
      <t>ドウ</t>
    </rPh>
    <rPh sb="5" eb="7">
      <t>ソウフ</t>
    </rPh>
    <rPh sb="7" eb="8">
      <t>サキ</t>
    </rPh>
    <phoneticPr fontId="5"/>
  </si>
  <si>
    <t>利用開始日</t>
  </si>
  <si>
    <t>設置場所同ご契約者</t>
    <rPh sb="0" eb="2">
      <t>セッチ</t>
    </rPh>
    <rPh sb="2" eb="4">
      <t>バショ</t>
    </rPh>
    <rPh sb="4" eb="5">
      <t>ドウ</t>
    </rPh>
    <rPh sb="6" eb="9">
      <t>ケイヤクシャ</t>
    </rPh>
    <phoneticPr fontId="5"/>
  </si>
  <si>
    <t>申込内容</t>
  </si>
  <si>
    <t>申込日</t>
  </si>
  <si>
    <t>物品送付先がご契約者と同じ場合はこちらへチェック</t>
    <phoneticPr fontId="5"/>
  </si>
  <si>
    <t>MINOS番号</t>
  </si>
  <si>
    <t>値</t>
    <rPh sb="0" eb="1">
      <t>アタイ</t>
    </rPh>
    <phoneticPr fontId="5"/>
  </si>
  <si>
    <t>項目名</t>
    <rPh sb="0" eb="2">
      <t>コウモク</t>
    </rPh>
    <rPh sb="2" eb="3">
      <t>メイ</t>
    </rPh>
    <phoneticPr fontId="5"/>
  </si>
  <si>
    <t>結果</t>
    <rPh sb="0" eb="2">
      <t>ケッカ</t>
    </rPh>
    <phoneticPr fontId="5"/>
  </si>
  <si>
    <t>必須入力ボタン</t>
    <rPh sb="0" eb="2">
      <t>ヒッス</t>
    </rPh>
    <rPh sb="2" eb="4">
      <t>ニュウリョク</t>
    </rPh>
    <phoneticPr fontId="5"/>
  </si>
  <si>
    <t>合計エラー件数</t>
    <rPh sb="0" eb="2">
      <t>ゴウケイ</t>
    </rPh>
    <rPh sb="5" eb="7">
      <t>ケンスウ</t>
    </rPh>
    <phoneticPr fontId="5"/>
  </si>
  <si>
    <t>C列のNG</t>
    <rPh sb="1" eb="2">
      <t>レツ</t>
    </rPh>
    <phoneticPr fontId="5"/>
  </si>
  <si>
    <t>B列のNG</t>
    <rPh sb="1" eb="2">
      <t>レツ</t>
    </rPh>
    <phoneticPr fontId="5"/>
  </si>
  <si>
    <t>必須入力ボタンを押した結果</t>
    <rPh sb="0" eb="2">
      <t>ヒッス</t>
    </rPh>
    <rPh sb="2" eb="4">
      <t>ニュウリョク</t>
    </rPh>
    <rPh sb="8" eb="9">
      <t>オ</t>
    </rPh>
    <rPh sb="11" eb="13">
      <t>ケッカ</t>
    </rPh>
    <phoneticPr fontId="5"/>
  </si>
  <si>
    <t>全必須入力チェック結果</t>
    <rPh sb="0" eb="1">
      <t>ゼン</t>
    </rPh>
    <rPh sb="1" eb="3">
      <t>ヒッス</t>
    </rPh>
    <rPh sb="3" eb="5">
      <t>ニュウリョク</t>
    </rPh>
    <rPh sb="9" eb="11">
      <t>ケッカ</t>
    </rPh>
    <phoneticPr fontId="5"/>
  </si>
  <si>
    <t>FAX番号（ハイフン含む）</t>
    <rPh sb="3" eb="5">
      <t>バンゴウ</t>
    </rPh>
    <rPh sb="10" eb="11">
      <t>フク</t>
    </rPh>
    <phoneticPr fontId="5"/>
  </si>
  <si>
    <t>バージョン</t>
    <phoneticPr fontId="5"/>
  </si>
  <si>
    <t>タイトル</t>
    <phoneticPr fontId="5"/>
  </si>
  <si>
    <t>申込情報</t>
    <rPh sb="0" eb="2">
      <t>モウシコミ</t>
    </rPh>
    <rPh sb="2" eb="4">
      <t>ジョウホウ</t>
    </rPh>
    <phoneticPr fontId="5"/>
  </si>
  <si>
    <r>
      <t>③</t>
    </r>
    <r>
      <rPr>
        <b/>
        <sz val="11"/>
        <rFont val="Century"/>
        <family val="1"/>
      </rPr>
      <t>NAT</t>
    </r>
    <r>
      <rPr>
        <b/>
        <sz val="11"/>
        <rFont val="ＭＳ Ｐゴシック"/>
        <family val="3"/>
        <charset val="128"/>
      </rPr>
      <t>コントロール</t>
    </r>
    <phoneticPr fontId="2"/>
  </si>
  <si>
    <t>OK</t>
    <phoneticPr fontId="2"/>
  </si>
  <si>
    <t>SPEED/Duplex</t>
    <phoneticPr fontId="5"/>
  </si>
  <si>
    <t>ポートタイプ</t>
  </si>
  <si>
    <t>ポートタイプ</t>
    <phoneticPr fontId="5"/>
  </si>
  <si>
    <t>dummy</t>
    <phoneticPr fontId="2"/>
  </si>
  <si>
    <t>NTPサーバ機能</t>
    <phoneticPr fontId="2"/>
  </si>
  <si>
    <t>NAT化アドレスのみの通信の有無</t>
    <phoneticPr fontId="2"/>
  </si>
  <si>
    <t>adminパスワード</t>
    <phoneticPr fontId="2"/>
  </si>
  <si>
    <t>rootパスワード</t>
    <phoneticPr fontId="2"/>
  </si>
  <si>
    <t>接続先ネットワークアドレス</t>
  </si>
  <si>
    <t>接続先証明書認証情報(OU)</t>
  </si>
  <si>
    <t>接続先証明書認証情報(CN)</t>
  </si>
  <si>
    <t>PPPoE</t>
    <phoneticPr fontId="5"/>
  </si>
  <si>
    <r>
      <t>プロバイダ　ユーザ</t>
    </r>
    <r>
      <rPr>
        <sz val="10"/>
        <color indexed="10"/>
        <rFont val="Century"/>
        <family val="1"/>
      </rPr>
      <t>ID</t>
    </r>
    <phoneticPr fontId="5"/>
  </si>
  <si>
    <t>プロバイダ　パスワード</t>
  </si>
  <si>
    <t>プロバイダ　パスワード</t>
    <phoneticPr fontId="5"/>
  </si>
  <si>
    <t>プロバイダ　ユーザID</t>
    <phoneticPr fontId="2"/>
  </si>
  <si>
    <t>OK</t>
    <phoneticPr fontId="2"/>
  </si>
  <si>
    <t>Firmware-Version</t>
    <phoneticPr fontId="5"/>
  </si>
  <si>
    <t>NAT</t>
  </si>
  <si>
    <t>Policy NAT</t>
  </si>
  <si>
    <t>NAPT</t>
  </si>
  <si>
    <t>Policy NAPT</t>
  </si>
  <si>
    <t>Exempt NAT</t>
  </si>
  <si>
    <t>NAT</t>
    <phoneticPr fontId="2"/>
  </si>
  <si>
    <t>NAT合計</t>
    <rPh sb="3" eb="5">
      <t>ゴウケイ</t>
    </rPh>
    <phoneticPr fontId="2"/>
  </si>
  <si>
    <t>NAPT合計</t>
    <rPh sb="4" eb="6">
      <t>ゴウケイ</t>
    </rPh>
    <phoneticPr fontId="2"/>
  </si>
  <si>
    <t>※ルーティングは最大48個まで設定可能</t>
    <rPh sb="8" eb="10">
      <t>サイダイ</t>
    </rPh>
    <rPh sb="12" eb="13">
      <t>コ</t>
    </rPh>
    <rPh sb="15" eb="17">
      <t>セッテイ</t>
    </rPh>
    <rPh sb="17" eb="19">
      <t>カノウ</t>
    </rPh>
    <phoneticPr fontId="2"/>
  </si>
  <si>
    <t>※本サービスに関するエンドユーザ様の問い合わせ先情報</t>
  </si>
  <si>
    <t>代理店記入欄</t>
    <rPh sb="0" eb="3">
      <t>ダイリテン</t>
    </rPh>
    <rPh sb="3" eb="5">
      <t>キニュウ</t>
    </rPh>
    <rPh sb="5" eb="6">
      <t>ラン</t>
    </rPh>
    <phoneticPr fontId="2"/>
  </si>
  <si>
    <t>区分</t>
    <rPh sb="0" eb="2">
      <t>クブン</t>
    </rPh>
    <phoneticPr fontId="5"/>
  </si>
  <si>
    <t>VPN用LAN　CE-S1 LAN側IPアドレス</t>
  </si>
  <si>
    <t>管理用LAN　CE-S1 LAN側IPアドレス</t>
  </si>
  <si>
    <t>接続元(CE-S1)LAN側ネットワークアドレス</t>
  </si>
  <si>
    <t>接続元(CE-S1)LAN側ネットワークアドレス（CIDR形式）</t>
  </si>
  <si>
    <t>接続元(CE-S1)LAN側NAPT後アドレス（CIDR形式）</t>
  </si>
  <si>
    <r>
      <t>DNS</t>
    </r>
    <r>
      <rPr>
        <sz val="10"/>
        <rFont val="ＭＳ Ｐ明朝"/>
        <family val="1"/>
        <charset val="128"/>
      </rPr>
      <t>配信</t>
    </r>
    <r>
      <rPr>
        <sz val="10"/>
        <rFont val="Century"/>
        <family val="1"/>
      </rPr>
      <t>IP</t>
    </r>
    <r>
      <rPr>
        <sz val="10"/>
        <rFont val="ＭＳ Ｐ明朝"/>
        <family val="1"/>
        <charset val="128"/>
      </rPr>
      <t>アドレス</t>
    </r>
    <phoneticPr fontId="2"/>
  </si>
  <si>
    <t>enable</t>
  </si>
  <si>
    <t>vpn</t>
  </si>
  <si>
    <t>internet</t>
  </si>
  <si>
    <t>auto</t>
  </si>
  <si>
    <t>enable</t>
    <phoneticPr fontId="2"/>
  </si>
  <si>
    <t>項目名</t>
    <rPh sb="0" eb="3">
      <t>コウモクメイ</t>
    </rPh>
    <phoneticPr fontId="2"/>
  </si>
  <si>
    <r>
      <t>ユーザ</t>
    </r>
    <r>
      <rPr>
        <sz val="10"/>
        <rFont val="Century"/>
        <family val="1"/>
      </rPr>
      <t>ID</t>
    </r>
    <r>
      <rPr>
        <sz val="10"/>
        <rFont val="ＭＳ Ｐゴシック"/>
        <family val="3"/>
        <charset val="128"/>
      </rPr>
      <t>（CN）</t>
    </r>
    <phoneticPr fontId="5"/>
  </si>
  <si>
    <r>
      <t>MIND</t>
    </r>
    <r>
      <rPr>
        <sz val="10"/>
        <color rgb="FFFF0000"/>
        <rFont val="ＭＳ Ｐゴシック"/>
        <family val="3"/>
        <charset val="128"/>
      </rPr>
      <t>営業（所属）</t>
    </r>
    <rPh sb="4" eb="6">
      <t>エイギョウ</t>
    </rPh>
    <rPh sb="7" eb="9">
      <t>ショゾク</t>
    </rPh>
    <phoneticPr fontId="5"/>
  </si>
  <si>
    <r>
      <t>MIND</t>
    </r>
    <r>
      <rPr>
        <sz val="10"/>
        <color rgb="FFFF0000"/>
        <rFont val="ＭＳ Ｐゴシック"/>
        <family val="3"/>
        <charset val="128"/>
      </rPr>
      <t>営業（氏名）</t>
    </r>
    <rPh sb="4" eb="6">
      <t>エイギョウ</t>
    </rPh>
    <rPh sb="7" eb="9">
      <t>シメイ</t>
    </rPh>
    <phoneticPr fontId="5"/>
  </si>
  <si>
    <t>MIND営業（氏名）</t>
    <phoneticPr fontId="2"/>
  </si>
  <si>
    <t>OK</t>
    <phoneticPr fontId="2"/>
  </si>
  <si>
    <t>本シートは返信専用です。本シートを修正し、お申し込みを行っても設定は反映されません。</t>
    <phoneticPr fontId="2"/>
  </si>
  <si>
    <t>項目内容</t>
    <rPh sb="0" eb="4">
      <t>コウモクナイヨウ</t>
    </rPh>
    <phoneticPr fontId="2"/>
  </si>
  <si>
    <t>クライアントのホスト名</t>
    <rPh sb="10" eb="11">
      <t>メイ</t>
    </rPh>
    <phoneticPr fontId="2"/>
  </si>
  <si>
    <t>区分</t>
    <rPh sb="0" eb="2">
      <t>クブン</t>
    </rPh>
    <phoneticPr fontId="2"/>
  </si>
  <si>
    <t>三次代理店様ID</t>
    <rPh sb="0" eb="2">
      <t>サンジ</t>
    </rPh>
    <rPh sb="2" eb="6">
      <t>ダイリテンサマ</t>
    </rPh>
    <phoneticPr fontId="2"/>
  </si>
  <si>
    <t>MIND営業（所属）</t>
    <phoneticPr fontId="2"/>
  </si>
  <si>
    <t>LAN側IPアドレスを使用する</t>
  </si>
  <si>
    <r>
      <t>DHCP</t>
    </r>
    <r>
      <rPr>
        <sz val="10"/>
        <rFont val="ＭＳ Ｐゴシック"/>
        <family val="3"/>
        <charset val="128"/>
      </rPr>
      <t>配信終了</t>
    </r>
    <r>
      <rPr>
        <sz val="10"/>
        <rFont val="Century"/>
        <family val="1"/>
      </rPr>
      <t>IP</t>
    </r>
    <r>
      <rPr>
        <sz val="10"/>
        <rFont val="ＭＳ Ｐゴシック"/>
        <family val="3"/>
        <charset val="128"/>
      </rPr>
      <t>アドレス</t>
    </r>
    <r>
      <rPr>
        <sz val="10"/>
        <rFont val="Century"/>
        <family val="1"/>
      </rPr>
      <t xml:space="preserve">  (</t>
    </r>
    <r>
      <rPr>
        <sz val="10"/>
        <rFont val="ＭＳ Ｐゴシック"/>
        <family val="3"/>
        <charset val="128"/>
      </rPr>
      <t>指定可能</t>
    </r>
    <r>
      <rPr>
        <sz val="10"/>
        <rFont val="Century"/>
        <family val="1"/>
      </rPr>
      <t>IP</t>
    </r>
    <r>
      <rPr>
        <sz val="10"/>
        <rFont val="ＭＳ Ｐゴシック"/>
        <family val="3"/>
        <charset val="128"/>
      </rPr>
      <t>アドレス数は</t>
    </r>
    <r>
      <rPr>
        <sz val="10"/>
        <rFont val="Century"/>
        <family val="1"/>
      </rPr>
      <t>128</t>
    </r>
    <r>
      <rPr>
        <sz val="10"/>
        <rFont val="ＭＳ Ｐゴシック"/>
        <family val="3"/>
        <charset val="128"/>
      </rPr>
      <t>まで</t>
    </r>
    <r>
      <rPr>
        <sz val="10"/>
        <rFont val="Century"/>
        <family val="1"/>
      </rPr>
      <t>)</t>
    </r>
    <rPh sb="4" eb="6">
      <t>ハイシン</t>
    </rPh>
    <rPh sb="6" eb="8">
      <t>シュウリョウ</t>
    </rPh>
    <phoneticPr fontId="5"/>
  </si>
  <si>
    <t>【設定情報】</t>
    <phoneticPr fontId="2"/>
  </si>
  <si>
    <t>設置場所（VPNルータの設置場所の会社名）</t>
    <rPh sb="0" eb="4">
      <t>セッチバショ</t>
    </rPh>
    <phoneticPr fontId="2"/>
  </si>
  <si>
    <t>JAPNT13</t>
    <phoneticPr fontId="2"/>
  </si>
  <si>
    <t>事業所ID</t>
    <phoneticPr fontId="5"/>
  </si>
  <si>
    <t>所属する事業所名</t>
    <rPh sb="0" eb="2">
      <t>ショゾク</t>
    </rPh>
    <rPh sb="4" eb="8">
      <t>ジギョウショメイ</t>
    </rPh>
    <phoneticPr fontId="2"/>
  </si>
  <si>
    <t>MIND クラウドサービス</t>
    <phoneticPr fontId="2"/>
  </si>
  <si>
    <t>インターネット用優先DNSサーバ　※任意</t>
    <phoneticPr fontId="5"/>
  </si>
  <si>
    <t>インターネット用代替DNSサーバ　※任意</t>
    <rPh sb="8" eb="10">
      <t>ダイタイ</t>
    </rPh>
    <rPh sb="18" eb="20">
      <t>ニンイ</t>
    </rPh>
    <phoneticPr fontId="5"/>
  </si>
  <si>
    <t>事業所引継ぎ</t>
    <rPh sb="0" eb="3">
      <t>ジギョウショ</t>
    </rPh>
    <rPh sb="3" eb="5">
      <t>ヒキツ</t>
    </rPh>
    <phoneticPr fontId="2"/>
  </si>
  <si>
    <t>無</t>
  </si>
  <si>
    <t>設定機種</t>
    <rPh sb="0" eb="2">
      <t>セッテイ</t>
    </rPh>
    <rPh sb="2" eb="4">
      <t>キシュ</t>
    </rPh>
    <phoneticPr fontId="5"/>
  </si>
  <si>
    <t>設定機種</t>
    <rPh sb="0" eb="2">
      <t>セッテイ</t>
    </rPh>
    <rPh sb="2" eb="4">
      <t>キシュ</t>
    </rPh>
    <phoneticPr fontId="2"/>
  </si>
  <si>
    <r>
      <rPr>
        <sz val="10"/>
        <color indexed="10"/>
        <rFont val="ＭＳ Ｐ明朝"/>
        <family val="1"/>
        <charset val="128"/>
      </rPr>
      <t>機器</t>
    </r>
    <r>
      <rPr>
        <sz val="10"/>
        <color indexed="10"/>
        <rFont val="Century"/>
        <family val="1"/>
      </rPr>
      <t xml:space="preserve"> LAN</t>
    </r>
    <r>
      <rPr>
        <sz val="10"/>
        <color indexed="10"/>
        <rFont val="ＭＳ Ｐ明朝"/>
        <family val="1"/>
        <charset val="128"/>
      </rPr>
      <t>側</t>
    </r>
    <r>
      <rPr>
        <sz val="10"/>
        <color indexed="10"/>
        <rFont val="Century"/>
        <family val="1"/>
      </rPr>
      <t>IP</t>
    </r>
    <r>
      <rPr>
        <sz val="10"/>
        <color indexed="10"/>
        <rFont val="ＭＳ Ｐ明朝"/>
        <family val="1"/>
        <charset val="128"/>
      </rPr>
      <t>アドレス</t>
    </r>
    <rPh sb="0" eb="2">
      <t>キキ</t>
    </rPh>
    <phoneticPr fontId="2"/>
  </si>
  <si>
    <r>
      <rPr>
        <sz val="10"/>
        <color indexed="10"/>
        <rFont val="ＭＳ Ｐ明朝"/>
        <family val="1"/>
        <charset val="128"/>
      </rPr>
      <t>機器</t>
    </r>
    <r>
      <rPr>
        <sz val="10"/>
        <color indexed="10"/>
        <rFont val="Century"/>
        <family val="1"/>
      </rPr>
      <t xml:space="preserve"> WAN</t>
    </r>
    <r>
      <rPr>
        <sz val="10"/>
        <color indexed="10"/>
        <rFont val="ＭＳ Ｐ明朝"/>
        <family val="1"/>
        <charset val="128"/>
      </rPr>
      <t>側</t>
    </r>
    <r>
      <rPr>
        <sz val="10"/>
        <color indexed="10"/>
        <rFont val="Century"/>
        <family val="1"/>
      </rPr>
      <t>IP</t>
    </r>
    <r>
      <rPr>
        <sz val="10"/>
        <color indexed="10"/>
        <rFont val="ＭＳ Ｐ明朝"/>
        <family val="1"/>
        <charset val="128"/>
      </rPr>
      <t>アドレス</t>
    </r>
    <rPh sb="6" eb="7">
      <t>ガワ</t>
    </rPh>
    <phoneticPr fontId="5"/>
  </si>
  <si>
    <t>NG</t>
    <phoneticPr fontId="5"/>
  </si>
  <si>
    <t>MIND分散型セキュアネットワークサービス(ルータ型クライアント：CE-S2用)　申込情報</t>
    <phoneticPr fontId="2"/>
  </si>
  <si>
    <t>DHCP利用の有無</t>
    <phoneticPr fontId="2"/>
  </si>
  <si>
    <t>配信開始</t>
    <phoneticPr fontId="5"/>
  </si>
  <si>
    <t>配信終了</t>
    <rPh sb="2" eb="4">
      <t>シュウリョウ</t>
    </rPh>
    <phoneticPr fontId="5"/>
  </si>
  <si>
    <t>SM_2.0</t>
    <phoneticPr fontId="2"/>
  </si>
  <si>
    <t>新規</t>
  </si>
  <si>
    <t>一般</t>
  </si>
  <si>
    <t>顧客ID</t>
    <rPh sb="0" eb="2">
      <t>コキャク</t>
    </rPh>
    <phoneticPr fontId="2"/>
  </si>
  <si>
    <t>請求パタン</t>
    <rPh sb="0" eb="2">
      <t>セイキュウ</t>
    </rPh>
    <phoneticPr fontId="2"/>
  </si>
  <si>
    <t>備考１</t>
    <rPh sb="0" eb="2">
      <t>ビコウ</t>
    </rPh>
    <phoneticPr fontId="2"/>
  </si>
  <si>
    <t>備考２</t>
    <rPh sb="0" eb="2">
      <t>ビコウ</t>
    </rPh>
    <phoneticPr fontId="2"/>
  </si>
  <si>
    <t>受付番号</t>
    <rPh sb="0" eb="2">
      <t>ウケツケ</t>
    </rPh>
    <rPh sb="2" eb="4">
      <t>バンゴウ</t>
    </rPh>
    <phoneticPr fontId="2"/>
  </si>
  <si>
    <t>備考３</t>
    <rPh sb="0" eb="2">
      <t>ビコウ</t>
    </rPh>
    <phoneticPr fontId="2"/>
  </si>
  <si>
    <t>備考４</t>
    <rPh sb="0" eb="2">
      <t>ビコウ</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</si>
  <si>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</si>
  <si>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</si>
  <si>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</si>
  <si>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</si>
  <si>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ORCAKJN0003</t>
  </si>
  <si>
    <t>標準請求</t>
    <rPh sb="0" eb="2">
      <t>ヒョウジュン</t>
    </rPh>
    <rPh sb="2" eb="4">
      <t>セイキュウ</t>
    </rPh>
    <phoneticPr fontId="2"/>
  </si>
  <si>
    <t>DHCP</t>
  </si>
  <si>
    <t>CE-S2</t>
  </si>
  <si>
    <t>有</t>
  </si>
  <si>
    <t>GRP-36500</t>
  </si>
  <si>
    <t>192.168.200.1</t>
    <phoneticPr fontId="2"/>
  </si>
  <si>
    <t>192.168.200.2</t>
    <phoneticPr fontId="2"/>
  </si>
  <si>
    <t>192.168.200.30</t>
    <phoneticPr fontId="2"/>
  </si>
  <si>
    <t>ＪＮ一</t>
    <rPh sb="2" eb="3">
      <t>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</si>
</sst>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numFmts>
  <fonts count="3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Century"/>
      <family val="1"/>
    </font>
    <font>
      <b/>
      <sz val="12"/>
      <color indexed="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8"/>
      <name val="ＭＳ Ｐゴシック"/>
      <family val="3"/>
      <charset val="128"/>
    </font>
    <font>
      <sz val="12"/>
      <name val="ＭＳ Ｐゴシック"/>
      <family val="3"/>
      <charset val="128"/>
    </font>
    <font>
      <sz val="12"/>
      <name val="Century"/>
      <family val="1"/>
    </font>
    <font>
      <sz val="11"/>
      <color indexed="10"/>
      <name val="ＭＳ Ｐゴシック"/>
      <family val="3"/>
      <charset val="128"/>
    </font>
    <font>
      <b/>
      <sz val="11"/>
      <name val="ＭＳ Ｐゴシック"/>
      <family val="3"/>
      <charset val="128"/>
    </font>
    <font>
      <sz val="10"/>
      <name val="Century"/>
      <family val="1"/>
    </font>
    <font>
      <sz val="10"/>
      <color indexed="10"/>
      <name val="ＭＳ Ｐゴシック"/>
      <family val="3"/>
      <charset val="128"/>
    </font>
    <font>
      <sz val="10"/>
      <color indexed="10"/>
      <name val="Century"/>
      <family val="1"/>
    </font>
    <font>
      <b/>
      <sz val="10"/>
      <name val="ＭＳ Ｐゴシック"/>
      <family val="3"/>
      <charset val="128"/>
    </font>
    <font>
      <b/>
      <u/>
      <sz val="12"/>
      <name val="ＭＳ Ｐゴシック"/>
      <family val="3"/>
      <charset val="128"/>
    </font>
    <font>
      <b/>
      <u/>
      <sz val="10"/>
      <name val="ＭＳ Ｐゴシック"/>
      <family val="3"/>
      <charset val="128"/>
    </font>
    <font>
      <b/>
      <sz val="10"/>
      <name val="Century"/>
      <family val="1"/>
    </font>
    <font>
      <b/>
      <sz val="10"/>
      <color indexed="10"/>
      <name val="ＭＳ Ｐゴシック"/>
      <family val="3"/>
      <charset val="128"/>
    </font>
    <font>
      <sz val="10"/>
      <name val="ＭＳ Ｐ明朝"/>
      <family val="1"/>
      <charset val="128"/>
    </font>
    <font>
      <b/>
      <sz val="11"/>
      <name val="Century"/>
      <family val="1"/>
    </font>
    <font>
      <b/>
      <sz val="10"/>
      <color indexed="10"/>
      <name val="Century"/>
      <family val="1"/>
    </font>
    <font>
      <sz val="10"/>
      <color indexed="10"/>
      <name val="ＭＳ Ｐ明朝"/>
      <family val="1"/>
      <charset val="128"/>
    </font>
    <font>
      <sz val="11"/>
      <color indexed="17"/>
      <name val="ＭＳ Ｐゴシック"/>
      <family val="3"/>
      <charset val="128"/>
    </font>
    <font>
      <sz val="9"/>
      <color rgb="FF000000"/>
      <name val="MS UI Gothic"/>
      <family val="3"/>
      <charset val="128"/>
    </font>
    <font>
      <sz val="11"/>
      <name val="ＭＳ Ｐ明朝"/>
      <family val="1"/>
      <charset val="128"/>
    </font>
    <font>
      <b/>
      <sz val="9"/>
      <name val="ＭＳ Ｐゴシック"/>
      <family val="3"/>
      <charset val="128"/>
    </font>
    <font>
      <sz val="18"/>
      <name val="ＭＳ Ｐゴシック"/>
      <family val="3"/>
      <charset val="128"/>
    </font>
    <font>
      <b/>
      <sz val="14"/>
      <name val="ＭＳ Ｐゴシック"/>
      <family val="3"/>
      <charset val="128"/>
    </font>
    <font>
      <sz val="9"/>
      <name val="ＭＳ Ｐゴシック"/>
      <family val="3"/>
      <charset val="128"/>
    </font>
    <font>
      <b/>
      <sz val="16"/>
      <color indexed="8"/>
      <name val="ＭＳ Ｐゴシック"/>
      <family val="3"/>
      <charset val="128"/>
      <scheme val="minor"/>
    </font>
    <font>
      <sz val="11"/>
      <color rgb="FF0000FF"/>
      <name val="ＭＳ Ｐゴシック"/>
      <family val="2"/>
      <scheme val="minor"/>
    </font>
    <font>
      <sz val="10"/>
      <color rgb="FFFF0000"/>
      <name val="Century"/>
      <family val="1"/>
    </font>
    <font>
      <sz val="10"/>
      <color rgb="FFFF0000"/>
      <name val="ＭＳ Ｐゴシック"/>
      <family val="3"/>
      <charset val="128"/>
    </font>
    <font>
      <sz val="11"/>
      <color theme="1"/>
      <name val="ＭＳ Ｐゴシック"/>
      <family val="2"/>
      <scheme val="minor"/>
    </font>
    <font>
      <sz val="11"/>
      <color theme="1"/>
      <name val="ＭＳ Ｐ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26"/>
      </patternFill>
    </fill>
    <fill>
      <patternFill patternType="solid">
        <fgColor indexed="42"/>
      </patternFill>
    </fill>
    <fill>
      <patternFill patternType="solid">
        <fgColor rgb="FFFFFF99"/>
        <bgColor indexed="64"/>
      </patternFill>
    </fill>
    <fill>
      <patternFill patternType="solid">
        <fgColor indexed="63"/>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CC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medium">
        <color indexed="64"/>
      </left>
      <right/>
      <top/>
      <bottom style="thin">
        <color indexed="64"/>
      </bottom>
      <diagonal/>
    </border>
  </borders>
  <cellStyleXfs count="7">
    <xf numFmtId="0" fontId="0" fillId="0" borderId="0"/>
    <xf numFmtId="0" fontId="7" fillId="0" borderId="0">
      <alignment vertical="center"/>
    </xf>
    <xf numFmtId="0" fontId="7" fillId="0" borderId="0"/>
    <xf numFmtId="0" fontId="7" fillId="7" borderId="73" applyNumberFormat="0" applyFont="0" applyAlignment="0" applyProtection="0">
      <alignment vertical="center"/>
    </xf>
    <xf numFmtId="0" fontId="25" fillId="8" borderId="0" applyNumberFormat="0" applyBorder="0" applyAlignment="0" applyProtection="0">
      <alignment vertical="center"/>
    </xf>
    <xf numFmtId="0" fontId="1" fillId="0" borderId="0">
      <alignment vertical="center"/>
    </xf>
    <xf numFmtId="6" fontId="36" fillId="0" borderId="0" applyFont="0" applyFill="0" applyBorder="0" applyAlignment="0" applyProtection="0">
      <alignment vertical="center"/>
    </xf>
  </cellStyleXfs>
  <cellXfs count="403">
    <xf numFmtId="0" fontId="0" fillId="0" borderId="0" xfId="0"/>
    <xf numFmtId="0" fontId="3" fillId="0" borderId="0" xfId="0" applyFont="1" applyAlignment="1">
      <alignment horizontal="right" vertical="center"/>
    </xf>
    <xf numFmtId="0" fontId="6" fillId="0" borderId="0" xfId="0" applyFont="1" applyFill="1" applyBorder="1" applyAlignment="1">
      <alignment vertical="center"/>
    </xf>
    <xf numFmtId="0" fontId="13" fillId="0" borderId="14" xfId="0" applyFont="1" applyFill="1" applyBorder="1" applyAlignment="1" applyProtection="1">
      <alignment horizontal="center" vertical="center"/>
      <protection locked="0"/>
    </xf>
    <xf numFmtId="0" fontId="18" fillId="0" borderId="0" xfId="0" applyFont="1" applyFill="1" applyBorder="1" applyAlignment="1">
      <alignment horizontal="left" vertical="center"/>
    </xf>
    <xf numFmtId="0" fontId="16" fillId="0" borderId="0" xfId="0" applyFont="1" applyFill="1" applyBorder="1" applyAlignment="1">
      <alignment vertical="center"/>
    </xf>
    <xf numFmtId="0" fontId="6"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1" applyFont="1" applyFill="1" applyBorder="1" applyAlignment="1" applyProtection="1">
      <alignment vertical="center"/>
    </xf>
    <xf numFmtId="0" fontId="22" fillId="0" borderId="0" xfId="1" applyFont="1" applyFill="1" applyBorder="1" applyAlignment="1" applyProtection="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horizontal="right" vertical="center"/>
    </xf>
    <xf numFmtId="0" fontId="7" fillId="0" borderId="0" xfId="1" applyNumberFormat="1">
      <alignment vertical="center"/>
    </xf>
    <xf numFmtId="0" fontId="7" fillId="5" borderId="1" xfId="1" applyNumberFormat="1" applyFill="1" applyBorder="1">
      <alignment vertical="center"/>
    </xf>
    <xf numFmtId="0" fontId="7" fillId="0" borderId="1" xfId="1" applyNumberFormat="1" applyFill="1" applyBorder="1">
      <alignment vertical="center"/>
    </xf>
    <xf numFmtId="0" fontId="12"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13" fillId="0" borderId="0" xfId="1" applyFont="1" applyFill="1" applyBorder="1" applyAlignment="1" applyProtection="1">
      <alignment horizontal="center" vertical="center"/>
    </xf>
    <xf numFmtId="0" fontId="13" fillId="0" borderId="71" xfId="1" applyFont="1" applyFill="1" applyBorder="1" applyAlignment="1" applyProtection="1">
      <alignment horizontal="center" vertical="center"/>
      <protection locked="0"/>
    </xf>
    <xf numFmtId="0" fontId="7" fillId="0" borderId="0" xfId="1">
      <alignment vertical="center"/>
    </xf>
    <xf numFmtId="0" fontId="3" fillId="0" borderId="0" xfId="1" applyFont="1" applyAlignment="1">
      <alignment horizontal="right" vertical="center"/>
    </xf>
    <xf numFmtId="0" fontId="4" fillId="0" borderId="0" xfId="1" applyFont="1" applyFill="1" applyBorder="1" applyAlignment="1" applyProtection="1">
      <alignment vertical="center"/>
    </xf>
    <xf numFmtId="0" fontId="6" fillId="0" borderId="0" xfId="1" applyFont="1" applyBorder="1" applyProtection="1">
      <alignment vertical="center"/>
    </xf>
    <xf numFmtId="0" fontId="7" fillId="0" borderId="0" xfId="1" applyFont="1" applyFill="1" applyBorder="1" applyAlignment="1" applyProtection="1">
      <alignment vertical="center"/>
    </xf>
    <xf numFmtId="0" fontId="7" fillId="0" borderId="0" xfId="1" applyBorder="1">
      <alignment vertical="center"/>
    </xf>
    <xf numFmtId="0" fontId="6" fillId="0" borderId="0" xfId="1" applyFont="1" applyFill="1" applyBorder="1" applyProtection="1">
      <alignment vertical="center"/>
    </xf>
    <xf numFmtId="0" fontId="11" fillId="0" borderId="0" xfId="1" applyFont="1">
      <alignment vertical="center"/>
    </xf>
    <xf numFmtId="0" fontId="6" fillId="0" borderId="0" xfId="1" applyFont="1">
      <alignment vertical="center"/>
    </xf>
    <xf numFmtId="0" fontId="7" fillId="0" borderId="0" xfId="1" applyFill="1">
      <alignment vertical="center"/>
    </xf>
    <xf numFmtId="0" fontId="7" fillId="0" borderId="0" xfId="1" applyFill="1" applyBorder="1">
      <alignment vertical="center"/>
    </xf>
    <xf numFmtId="0" fontId="7" fillId="0" borderId="23" xfId="1" applyFill="1" applyBorder="1">
      <alignment vertical="center"/>
    </xf>
    <xf numFmtId="0" fontId="7" fillId="0" borderId="23" xfId="1" applyBorder="1">
      <alignment vertical="center"/>
    </xf>
    <xf numFmtId="0" fontId="6" fillId="0" borderId="0" xfId="1" applyFont="1" applyBorder="1">
      <alignment vertical="center"/>
    </xf>
    <xf numFmtId="0" fontId="6" fillId="0" borderId="0" xfId="1" applyFont="1" applyFill="1" applyBorder="1">
      <alignment vertical="center"/>
    </xf>
    <xf numFmtId="0" fontId="6" fillId="0" borderId="0" xfId="1" applyFont="1" applyFill="1" applyBorder="1" applyAlignment="1" applyProtection="1">
      <alignment vertical="center"/>
    </xf>
    <xf numFmtId="0" fontId="16" fillId="0" borderId="0" xfId="1" applyFont="1" applyFill="1" applyBorder="1" applyAlignment="1" applyProtection="1">
      <alignment horizontal="left" vertical="center"/>
    </xf>
    <xf numFmtId="0" fontId="6" fillId="0" borderId="0" xfId="1" applyFont="1" applyFill="1">
      <alignment vertical="center"/>
    </xf>
    <xf numFmtId="0" fontId="6" fillId="0" borderId="0" xfId="1" applyFont="1" applyFill="1" applyBorder="1" applyAlignment="1" applyProtection="1">
      <alignment horizontal="center" vertical="center"/>
    </xf>
    <xf numFmtId="0" fontId="16" fillId="0" borderId="0" xfId="1" applyFont="1">
      <alignment vertical="center"/>
    </xf>
    <xf numFmtId="0" fontId="29" fillId="0" borderId="0" xfId="1" applyFont="1" applyBorder="1">
      <alignment vertical="center"/>
    </xf>
    <xf numFmtId="0" fontId="13" fillId="0"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left" vertical="center"/>
    </xf>
    <xf numFmtId="0" fontId="13" fillId="0" borderId="38" xfId="1" applyFont="1" applyFill="1" applyBorder="1" applyAlignment="1" applyProtection="1">
      <alignment horizontal="center" vertical="center"/>
    </xf>
    <xf numFmtId="0" fontId="13" fillId="0" borderId="77" xfId="1" applyFont="1" applyFill="1" applyBorder="1" applyAlignment="1" applyProtection="1">
      <alignment horizontal="center" vertical="center"/>
      <protection locked="0"/>
    </xf>
    <xf numFmtId="0" fontId="13" fillId="0" borderId="78" xfId="1" applyFont="1" applyFill="1" applyBorder="1" applyAlignment="1" applyProtection="1">
      <alignment horizontal="center" vertical="center"/>
      <protection locked="0"/>
    </xf>
    <xf numFmtId="0" fontId="13" fillId="0" borderId="58" xfId="1" applyFont="1" applyFill="1" applyBorder="1" applyAlignment="1" applyProtection="1">
      <alignment horizontal="center" vertical="center"/>
    </xf>
    <xf numFmtId="0" fontId="27" fillId="9" borderId="13" xfId="1" applyFont="1" applyFill="1" applyBorder="1" applyAlignment="1" applyProtection="1">
      <alignment vertical="center"/>
    </xf>
    <xf numFmtId="0" fontId="3" fillId="9" borderId="2" xfId="1" applyFont="1" applyFill="1" applyBorder="1" applyAlignment="1" applyProtection="1">
      <alignment vertical="center"/>
    </xf>
    <xf numFmtId="0" fontId="3" fillId="9" borderId="25" xfId="1" applyFont="1" applyFill="1" applyBorder="1" applyAlignment="1" applyProtection="1">
      <alignment vertical="center"/>
    </xf>
    <xf numFmtId="0" fontId="7" fillId="0" borderId="50" xfId="1" applyBorder="1">
      <alignment vertical="center"/>
    </xf>
    <xf numFmtId="0" fontId="7" fillId="0" borderId="50" xfId="1" applyFill="1" applyBorder="1">
      <alignment vertical="center"/>
    </xf>
    <xf numFmtId="0" fontId="13" fillId="0" borderId="0" xfId="1" applyNumberFormat="1" applyFont="1" applyFill="1" applyBorder="1" applyAlignment="1">
      <alignment vertical="center"/>
    </xf>
    <xf numFmtId="0" fontId="7" fillId="0" borderId="1" xfId="1" applyBorder="1">
      <alignment vertical="center"/>
    </xf>
    <xf numFmtId="0" fontId="7" fillId="3" borderId="1" xfId="1" applyFill="1" applyBorder="1">
      <alignment vertical="center"/>
    </xf>
    <xf numFmtId="0" fontId="7" fillId="0" borderId="1" xfId="1" applyBorder="1" applyAlignment="1">
      <alignment horizontal="center" vertical="center"/>
    </xf>
    <xf numFmtId="0" fontId="7" fillId="4" borderId="1" xfId="1" applyFill="1" applyBorder="1" applyAlignment="1">
      <alignment horizontal="center" vertical="center"/>
    </xf>
    <xf numFmtId="0" fontId="12" fillId="0" borderId="0" xfId="1" applyFont="1" applyBorder="1" applyAlignment="1">
      <alignment horizontal="center" vertical="center"/>
    </xf>
    <xf numFmtId="0" fontId="30" fillId="0" borderId="1" xfId="1" applyFont="1" applyBorder="1" applyAlignment="1">
      <alignment horizontal="center" vertical="center"/>
    </xf>
    <xf numFmtId="0" fontId="31" fillId="0" borderId="0" xfId="1" applyFont="1">
      <alignment vertical="center"/>
    </xf>
    <xf numFmtId="0" fontId="12" fillId="0" borderId="0" xfId="1" applyFont="1">
      <alignment vertical="center"/>
    </xf>
    <xf numFmtId="0" fontId="28" fillId="0" borderId="0" xfId="1" applyFont="1">
      <alignment vertical="center"/>
    </xf>
    <xf numFmtId="0" fontId="31" fillId="0" borderId="0" xfId="0" applyFont="1" applyAlignment="1">
      <alignment vertical="center"/>
    </xf>
    <xf numFmtId="0" fontId="7" fillId="11" borderId="0" xfId="1" applyFill="1">
      <alignment vertical="center"/>
    </xf>
    <xf numFmtId="0" fontId="7" fillId="11" borderId="74" xfId="1" applyFill="1" applyBorder="1">
      <alignment vertical="center"/>
    </xf>
    <xf numFmtId="0" fontId="7" fillId="11" borderId="2" xfId="1" applyFill="1" applyBorder="1">
      <alignment vertical="center"/>
    </xf>
    <xf numFmtId="0" fontId="7" fillId="11" borderId="1" xfId="1" applyFill="1" applyBorder="1">
      <alignment vertical="center"/>
    </xf>
    <xf numFmtId="0" fontId="7" fillId="11" borderId="1" xfId="1" applyFill="1" applyBorder="1" applyAlignment="1">
      <alignment horizontal="center" vertical="center"/>
    </xf>
    <xf numFmtId="0" fontId="27" fillId="0" borderId="0" xfId="2" applyFont="1" applyFill="1" applyAlignment="1" applyProtection="1">
      <alignment horizontal="left" vertical="center"/>
    </xf>
    <xf numFmtId="0" fontId="0" fillId="13" borderId="1" xfId="0" applyFill="1" applyBorder="1"/>
    <xf numFmtId="0" fontId="0" fillId="0" borderId="1" xfId="0" applyFill="1" applyBorder="1"/>
    <xf numFmtId="0" fontId="32" fillId="0" borderId="0" xfId="0" applyFont="1"/>
    <xf numFmtId="0" fontId="33" fillId="0" borderId="0" xfId="0" applyFont="1"/>
    <xf numFmtId="0" fontId="13" fillId="2" borderId="82" xfId="0" applyFont="1" applyFill="1" applyBorder="1" applyAlignment="1">
      <alignment horizontal="left" vertical="center"/>
    </xf>
    <xf numFmtId="0" fontId="6" fillId="2" borderId="83" xfId="0" applyFont="1" applyFill="1" applyBorder="1" applyAlignment="1">
      <alignment horizontal="left" vertical="center"/>
    </xf>
    <xf numFmtId="0" fontId="6" fillId="2" borderId="84" xfId="0" applyFont="1" applyFill="1" applyBorder="1" applyAlignment="1">
      <alignment horizontal="left" vertical="center"/>
    </xf>
    <xf numFmtId="0" fontId="7" fillId="14" borderId="1" xfId="1" applyFill="1" applyBorder="1" applyAlignment="1">
      <alignment horizontal="center" vertical="center"/>
    </xf>
    <xf numFmtId="0" fontId="7" fillId="14" borderId="1" xfId="1" applyFill="1" applyBorder="1">
      <alignment vertical="center"/>
    </xf>
    <xf numFmtId="0" fontId="7" fillId="14" borderId="2" xfId="1" applyFill="1" applyBorder="1">
      <alignment vertical="center"/>
    </xf>
    <xf numFmtId="0" fontId="7" fillId="14" borderId="0" xfId="1" applyFill="1">
      <alignment vertical="center"/>
    </xf>
    <xf numFmtId="0" fontId="37" fillId="0" borderId="1" xfId="0" applyFont="1" applyBorder="1"/>
    <xf numFmtId="0" fontId="37" fillId="0" borderId="0" xfId="0" applyFont="1" applyBorder="1"/>
    <xf numFmtId="0" fontId="0" fillId="0" borderId="0" xfId="0" applyBorder="1"/>
    <xf numFmtId="0" fontId="0" fillId="0" borderId="0" xfId="0" applyFill="1" applyBorder="1"/>
    <xf numFmtId="6" fontId="0" fillId="0" borderId="0" xfId="6" applyFont="1" applyBorder="1" applyAlignment="1"/>
    <xf numFmtId="0" fontId="0" fillId="0" borderId="0" xfId="6" applyNumberFormat="1" applyFont="1" applyBorder="1" applyAlignment="1"/>
    <xf numFmtId="0" fontId="7" fillId="14" borderId="1" xfId="1" applyFill="1" applyBorder="1" applyAlignment="1">
      <alignment vertical="center"/>
    </xf>
    <xf numFmtId="0" fontId="13" fillId="0" borderId="19" xfId="0" applyFont="1" applyFill="1" applyBorder="1" applyAlignment="1" applyProtection="1">
      <alignment horizontal="center" vertical="center"/>
      <protection locked="0"/>
    </xf>
    <xf numFmtId="0" fontId="7" fillId="0" borderId="1" xfId="1" applyFill="1" applyBorder="1" applyAlignment="1">
      <alignment horizontal="center" vertical="center"/>
    </xf>
    <xf numFmtId="0" fontId="13" fillId="9" borderId="55" xfId="0" applyFont="1" applyFill="1" applyBorder="1" applyAlignment="1" applyProtection="1">
      <alignment horizontal="center" vertical="center"/>
    </xf>
    <xf numFmtId="0" fontId="13" fillId="9" borderId="60" xfId="0" applyFont="1" applyFill="1" applyBorder="1" applyAlignment="1" applyProtection="1">
      <alignment horizontal="center" vertical="center"/>
    </xf>
    <xf numFmtId="0" fontId="7" fillId="0" borderId="5" xfId="1" applyBorder="1" applyAlignment="1">
      <alignment horizontal="center" vertical="center"/>
    </xf>
    <xf numFmtId="0" fontId="7" fillId="0" borderId="6" xfId="1" applyBorder="1" applyAlignment="1">
      <alignment horizontal="center" vertical="center"/>
    </xf>
    <xf numFmtId="0" fontId="7" fillId="0" borderId="47" xfId="1" applyBorder="1" applyAlignment="1">
      <alignment horizontal="center" vertical="center"/>
    </xf>
    <xf numFmtId="0" fontId="16" fillId="2" borderId="43" xfId="1" applyFont="1" applyFill="1" applyBorder="1" applyAlignment="1">
      <alignment horizontal="center" vertical="center" textRotation="255" wrapText="1"/>
    </xf>
    <xf numFmtId="0" fontId="16" fillId="2" borderId="44" xfId="1" applyFont="1" applyFill="1" applyBorder="1" applyAlignment="1">
      <alignment horizontal="center" vertical="center" textRotation="255"/>
    </xf>
    <xf numFmtId="0" fontId="16" fillId="2" borderId="45" xfId="1" applyFont="1" applyFill="1" applyBorder="1" applyAlignment="1">
      <alignment horizontal="center" vertical="center" textRotation="255"/>
    </xf>
    <xf numFmtId="0" fontId="6" fillId="2" borderId="31" xfId="1" applyFont="1" applyFill="1" applyBorder="1" applyAlignment="1">
      <alignment horizontal="left" vertical="center"/>
    </xf>
    <xf numFmtId="0" fontId="6" fillId="2" borderId="32" xfId="1" applyFont="1" applyFill="1" applyBorder="1" applyAlignment="1">
      <alignment horizontal="left" vertical="center"/>
    </xf>
    <xf numFmtId="0" fontId="6" fillId="0" borderId="13"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6" fillId="0" borderId="14" xfId="1" applyFont="1" applyFill="1" applyBorder="1" applyAlignment="1" applyProtection="1">
      <alignment horizontal="center" vertical="center"/>
      <protection locked="0"/>
    </xf>
    <xf numFmtId="0" fontId="6" fillId="2" borderId="20" xfId="1" applyFont="1" applyFill="1" applyBorder="1" applyAlignment="1" applyProtection="1">
      <alignment horizontal="left" vertical="center"/>
    </xf>
    <xf numFmtId="0" fontId="6" fillId="2" borderId="1" xfId="1" applyFont="1" applyFill="1" applyBorder="1" applyAlignment="1" applyProtection="1">
      <alignment horizontal="left" vertical="center"/>
    </xf>
    <xf numFmtId="0" fontId="6" fillId="0" borderId="2"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6" fillId="0" borderId="19" xfId="1" applyFont="1" applyFill="1" applyBorder="1" applyAlignment="1" applyProtection="1">
      <alignment horizontal="center" vertical="center"/>
      <protection locked="0"/>
    </xf>
    <xf numFmtId="0" fontId="6" fillId="2" borderId="20" xfId="1" applyFont="1" applyFill="1" applyBorder="1" applyAlignment="1">
      <alignment horizontal="left" vertical="center"/>
    </xf>
    <xf numFmtId="0" fontId="6" fillId="2" borderId="1" xfId="1" applyFont="1" applyFill="1" applyBorder="1" applyAlignment="1">
      <alignment horizontal="left" vertical="center"/>
    </xf>
    <xf numFmtId="0" fontId="6" fillId="2" borderId="28" xfId="1" applyFont="1" applyFill="1" applyBorder="1" applyAlignment="1" applyProtection="1">
      <alignment horizontal="left" vertical="center"/>
    </xf>
    <xf numFmtId="0" fontId="6" fillId="2" borderId="29" xfId="1" applyFont="1" applyFill="1" applyBorder="1" applyAlignment="1" applyProtection="1">
      <alignment horizontal="left" vertical="center"/>
    </xf>
    <xf numFmtId="0" fontId="6" fillId="0" borderId="25" xfId="1" applyFont="1" applyFill="1" applyBorder="1" applyAlignment="1" applyProtection="1">
      <alignment horizontal="center" vertical="center"/>
      <protection locked="0"/>
    </xf>
    <xf numFmtId="0" fontId="6" fillId="0" borderId="26"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protection locked="0"/>
    </xf>
    <xf numFmtId="0" fontId="6" fillId="2" borderId="31" xfId="1" applyFont="1" applyFill="1" applyBorder="1" applyAlignment="1" applyProtection="1">
      <alignment horizontal="left" vertical="center" wrapText="1"/>
    </xf>
    <xf numFmtId="0" fontId="6" fillId="2" borderId="32" xfId="1" applyFont="1" applyFill="1" applyBorder="1" applyAlignment="1" applyProtection="1">
      <alignment horizontal="left" vertical="center" wrapText="1"/>
    </xf>
    <xf numFmtId="0" fontId="6" fillId="2" borderId="28" xfId="1" applyFont="1" applyFill="1" applyBorder="1" applyAlignment="1" applyProtection="1">
      <alignment horizontal="left" vertical="center" wrapText="1"/>
    </xf>
    <xf numFmtId="0" fontId="6" fillId="2" borderId="29" xfId="1" applyFont="1" applyFill="1" applyBorder="1" applyAlignment="1" applyProtection="1">
      <alignment horizontal="left" vertical="center" wrapText="1"/>
    </xf>
    <xf numFmtId="49" fontId="6" fillId="0" borderId="25" xfId="1" applyNumberFormat="1" applyFont="1" applyFill="1" applyBorder="1" applyAlignment="1" applyProtection="1">
      <alignment horizontal="center" vertical="center"/>
      <protection locked="0"/>
    </xf>
    <xf numFmtId="49" fontId="6" fillId="0" borderId="26" xfId="1" applyNumberFormat="1" applyFont="1" applyFill="1" applyBorder="1" applyAlignment="1" applyProtection="1">
      <alignment horizontal="center" vertical="center"/>
      <protection locked="0"/>
    </xf>
    <xf numFmtId="49" fontId="6" fillId="0" borderId="27" xfId="1" applyNumberFormat="1" applyFont="1" applyFill="1" applyBorder="1" applyAlignment="1" applyProtection="1">
      <alignment horizontal="center" vertical="center"/>
      <protection locked="0"/>
    </xf>
    <xf numFmtId="0" fontId="6" fillId="2" borderId="75" xfId="1" applyFont="1" applyFill="1" applyBorder="1" applyAlignment="1">
      <alignment horizontal="left" vertical="center"/>
    </xf>
    <xf numFmtId="0" fontId="6" fillId="2" borderId="8" xfId="1" applyFont="1" applyFill="1" applyBorder="1" applyAlignment="1">
      <alignment horizontal="left" vertical="center"/>
    </xf>
    <xf numFmtId="0" fontId="13" fillId="0" borderId="76"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47" xfId="1" applyFont="1" applyFill="1" applyBorder="1" applyAlignment="1" applyProtection="1">
      <alignment horizontal="center" vertical="center"/>
      <protection locked="0"/>
    </xf>
    <xf numFmtId="0" fontId="16" fillId="2" borderId="46" xfId="1" applyFont="1" applyFill="1" applyBorder="1" applyAlignment="1">
      <alignment horizontal="center" vertical="center" textRotation="255"/>
    </xf>
    <xf numFmtId="0" fontId="16" fillId="2" borderId="42" xfId="1" applyFont="1" applyFill="1" applyBorder="1" applyAlignment="1">
      <alignment horizontal="center" vertical="center" textRotation="255"/>
    </xf>
    <xf numFmtId="0" fontId="6" fillId="2" borderId="12" xfId="1" applyFont="1" applyFill="1" applyBorder="1" applyAlignment="1">
      <alignment horizontal="left" vertical="center"/>
    </xf>
    <xf numFmtId="0" fontId="6" fillId="2" borderId="35" xfId="1" applyFont="1" applyFill="1" applyBorder="1" applyAlignment="1">
      <alignment horizontal="left" vertical="center"/>
    </xf>
    <xf numFmtId="0" fontId="6" fillId="2" borderId="29" xfId="1" applyFont="1" applyFill="1" applyBorder="1" applyAlignment="1">
      <alignment horizontal="left" vertical="center"/>
    </xf>
    <xf numFmtId="11" fontId="6" fillId="0" borderId="25" xfId="1" applyNumberFormat="1" applyFont="1" applyFill="1" applyBorder="1" applyAlignment="1" applyProtection="1">
      <alignment horizontal="center" vertical="center"/>
      <protection locked="0"/>
    </xf>
    <xf numFmtId="0" fontId="14" fillId="2" borderId="28" xfId="1" applyFont="1" applyFill="1" applyBorder="1" applyAlignment="1">
      <alignment horizontal="left" vertical="center"/>
    </xf>
    <xf numFmtId="0" fontId="14" fillId="2" borderId="29" xfId="1" applyFont="1" applyFill="1" applyBorder="1" applyAlignment="1">
      <alignment horizontal="left" vertical="center"/>
    </xf>
    <xf numFmtId="0" fontId="14" fillId="2" borderId="31" xfId="1" applyFont="1" applyFill="1" applyBorder="1" applyAlignment="1">
      <alignment horizontal="left" vertical="center"/>
    </xf>
    <xf numFmtId="0" fontId="14" fillId="2" borderId="32" xfId="1" applyFont="1" applyFill="1" applyBorder="1" applyAlignment="1">
      <alignment horizontal="left" vertical="center"/>
    </xf>
    <xf numFmtId="0" fontId="16" fillId="2" borderId="43" xfId="1" applyFont="1" applyFill="1" applyBorder="1" applyAlignment="1">
      <alignment horizontal="center" vertical="center" textRotation="255"/>
    </xf>
    <xf numFmtId="0" fontId="14" fillId="2" borderId="20" xfId="1" applyFont="1" applyFill="1" applyBorder="1" applyAlignment="1" applyProtection="1">
      <alignment horizontal="left" vertical="center"/>
    </xf>
    <xf numFmtId="0" fontId="14" fillId="2" borderId="1" xfId="1" applyFont="1" applyFill="1" applyBorder="1" applyAlignment="1" applyProtection="1">
      <alignment horizontal="left" vertical="center"/>
    </xf>
    <xf numFmtId="0" fontId="13" fillId="2" borderId="35" xfId="1" applyFont="1" applyFill="1" applyBorder="1" applyAlignment="1">
      <alignment horizontal="left" vertical="center"/>
    </xf>
    <xf numFmtId="0" fontId="13" fillId="0" borderId="25" xfId="1" applyFont="1" applyFill="1" applyBorder="1" applyAlignment="1" applyProtection="1">
      <alignment horizontal="center" vertical="center"/>
      <protection locked="0"/>
    </xf>
    <xf numFmtId="0" fontId="13" fillId="0" borderId="26" xfId="1" applyFont="1" applyFill="1" applyBorder="1" applyAlignment="1" applyProtection="1">
      <alignment horizontal="center" vertical="center"/>
      <protection locked="0"/>
    </xf>
    <xf numFmtId="0" fontId="13" fillId="0" borderId="27" xfId="1" applyFont="1" applyFill="1" applyBorder="1" applyAlignment="1" applyProtection="1">
      <alignment horizontal="center" vertical="center"/>
      <protection locked="0"/>
    </xf>
    <xf numFmtId="0" fontId="13" fillId="0" borderId="13" xfId="1" applyFont="1" applyFill="1" applyBorder="1" applyAlignment="1" applyProtection="1">
      <alignment horizontal="center" vertical="center"/>
      <protection locked="0"/>
    </xf>
    <xf numFmtId="0" fontId="13" fillId="0" borderId="11" xfId="1" applyFont="1" applyFill="1" applyBorder="1" applyAlignment="1" applyProtection="1">
      <alignment horizontal="center" vertical="center"/>
      <protection locked="0"/>
    </xf>
    <xf numFmtId="0" fontId="13" fillId="0" borderId="14" xfId="1" applyFont="1" applyFill="1" applyBorder="1" applyAlignment="1" applyProtection="1">
      <alignment horizontal="center" vertical="center"/>
      <protection locked="0"/>
    </xf>
    <xf numFmtId="0" fontId="13" fillId="2" borderId="4" xfId="1" applyFont="1" applyFill="1" applyBorder="1" applyAlignment="1">
      <alignment horizontal="left" vertical="center"/>
    </xf>
    <xf numFmtId="0" fontId="13" fillId="0" borderId="2"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13" fillId="0" borderId="19" xfId="1" applyFont="1" applyFill="1" applyBorder="1" applyAlignment="1" applyProtection="1">
      <alignment horizontal="center" vertical="center"/>
      <protection locked="0"/>
    </xf>
    <xf numFmtId="0" fontId="14" fillId="2" borderId="28" xfId="1" applyFont="1" applyFill="1" applyBorder="1" applyAlignment="1" applyProtection="1">
      <alignment horizontal="left" vertical="center" wrapText="1"/>
    </xf>
    <xf numFmtId="0" fontId="14" fillId="2" borderId="29" xfId="1" applyFont="1" applyFill="1" applyBorder="1" applyAlignment="1" applyProtection="1">
      <alignment horizontal="left" vertical="center" wrapText="1"/>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176" fontId="8" fillId="0" borderId="38" xfId="1" applyNumberFormat="1" applyFont="1" applyBorder="1" applyAlignment="1" applyProtection="1">
      <alignment horizontal="left" vertical="center"/>
    </xf>
    <xf numFmtId="0" fontId="9" fillId="2" borderId="1" xfId="1" applyFont="1" applyFill="1" applyBorder="1" applyAlignment="1" applyProtection="1">
      <alignment horizontal="left" vertical="center"/>
    </xf>
    <xf numFmtId="0" fontId="9" fillId="4" borderId="1"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2" fillId="4" borderId="5" xfId="1" applyFont="1" applyFill="1" applyBorder="1" applyAlignment="1" applyProtection="1">
      <alignment horizontal="left" vertical="center"/>
    </xf>
    <xf numFmtId="0" fontId="12" fillId="4" borderId="6" xfId="1" applyFont="1" applyFill="1" applyBorder="1" applyAlignment="1" applyProtection="1">
      <alignment horizontal="left" vertical="center"/>
    </xf>
    <xf numFmtId="0" fontId="12" fillId="4" borderId="7" xfId="1" applyFont="1" applyFill="1" applyBorder="1" applyAlignment="1" applyProtection="1">
      <alignment horizontal="left" vertical="center"/>
    </xf>
    <xf numFmtId="0" fontId="13" fillId="0" borderId="8"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4" fillId="2" borderId="10" xfId="1" applyFont="1" applyFill="1" applyBorder="1" applyAlignment="1">
      <alignment horizontal="left" vertical="center"/>
    </xf>
    <xf numFmtId="0" fontId="14" fillId="2" borderId="11"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22" xfId="1" applyFont="1" applyFill="1" applyBorder="1" applyAlignment="1">
      <alignment horizontal="left" vertical="center"/>
    </xf>
    <xf numFmtId="0" fontId="14" fillId="2" borderId="23" xfId="1" applyFont="1" applyFill="1" applyBorder="1" applyAlignment="1">
      <alignment horizontal="left" vertical="center"/>
    </xf>
    <xf numFmtId="0" fontId="14" fillId="2" borderId="24" xfId="1" applyFont="1" applyFill="1" applyBorder="1" applyAlignment="1">
      <alignment horizontal="left" vertical="center"/>
    </xf>
    <xf numFmtId="0" fontId="6" fillId="4" borderId="5" xfId="1" applyFont="1" applyFill="1" applyBorder="1" applyAlignment="1">
      <alignment horizontal="left" vertical="center"/>
    </xf>
    <xf numFmtId="0" fontId="6" fillId="4" borderId="6" xfId="1" applyFont="1" applyFill="1" applyBorder="1" applyAlignment="1">
      <alignment horizontal="left" vertical="center"/>
    </xf>
    <xf numFmtId="0" fontId="6" fillId="4" borderId="47" xfId="1" applyFont="1" applyFill="1" applyBorder="1" applyAlignment="1">
      <alignment horizontal="left" vertical="center"/>
    </xf>
    <xf numFmtId="0" fontId="14" fillId="16" borderId="5" xfId="1" applyFont="1" applyFill="1" applyBorder="1" applyAlignment="1">
      <alignment horizontal="left" vertical="center"/>
    </xf>
    <xf numFmtId="0" fontId="14" fillId="16" borderId="6" xfId="1" applyFont="1" applyFill="1" applyBorder="1" applyAlignment="1">
      <alignment horizontal="left" vertical="center"/>
    </xf>
    <xf numFmtId="0" fontId="14" fillId="16" borderId="7" xfId="1" applyFont="1" applyFill="1" applyBorder="1" applyAlignment="1">
      <alignment horizontal="left" vertical="center"/>
    </xf>
    <xf numFmtId="49" fontId="13" fillId="0" borderId="13" xfId="1" applyNumberFormat="1" applyFont="1" applyFill="1" applyBorder="1" applyAlignment="1" applyProtection="1">
      <alignment horizontal="center" vertical="center"/>
    </xf>
    <xf numFmtId="49" fontId="13" fillId="0" borderId="11" xfId="1" applyNumberFormat="1" applyFont="1" applyFill="1" applyBorder="1" applyAlignment="1" applyProtection="1">
      <alignment horizontal="center" vertical="center"/>
    </xf>
    <xf numFmtId="49" fontId="13" fillId="0" borderId="14" xfId="1" applyNumberFormat="1" applyFont="1" applyFill="1" applyBorder="1" applyAlignment="1" applyProtection="1">
      <alignment horizontal="center" vertical="center"/>
    </xf>
    <xf numFmtId="0" fontId="34" fillId="4" borderId="15" xfId="1" applyFont="1" applyFill="1" applyBorder="1" applyAlignment="1" applyProtection="1">
      <alignment horizontal="left" vertical="center"/>
    </xf>
    <xf numFmtId="0" fontId="35" fillId="4" borderId="16" xfId="1" applyFont="1" applyFill="1" applyBorder="1" applyAlignment="1" applyProtection="1">
      <alignment horizontal="left"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14" fillId="2" borderId="18" xfId="1" applyFont="1" applyFill="1" applyBorder="1" applyAlignment="1">
      <alignment horizontal="left" vertical="center"/>
    </xf>
    <xf numFmtId="0" fontId="14" fillId="2" borderId="3" xfId="1" applyFont="1" applyFill="1" applyBorder="1" applyAlignment="1">
      <alignment horizontal="left" vertical="center"/>
    </xf>
    <xf numFmtId="0" fontId="14" fillId="2" borderId="4" xfId="1" applyFont="1" applyFill="1" applyBorder="1" applyAlignment="1">
      <alignment horizontal="left" vertical="center"/>
    </xf>
    <xf numFmtId="0" fontId="34" fillId="4" borderId="20" xfId="1" applyFont="1" applyFill="1" applyBorder="1" applyAlignment="1" applyProtection="1">
      <alignment horizontal="left" vertical="center"/>
    </xf>
    <xf numFmtId="0" fontId="35" fillId="4" borderId="1" xfId="1" applyFont="1" applyFill="1" applyBorder="1" applyAlignment="1" applyProtection="1">
      <alignment horizontal="left" vertical="center"/>
    </xf>
    <xf numFmtId="0" fontId="6" fillId="0" borderId="1" xfId="1" applyFont="1" applyFill="1" applyBorder="1" applyAlignment="1">
      <alignment horizontal="center" vertical="center"/>
    </xf>
    <xf numFmtId="0" fontId="6" fillId="0" borderId="21" xfId="1" applyFont="1" applyFill="1" applyBorder="1" applyAlignment="1">
      <alignment horizontal="center" vertical="center"/>
    </xf>
    <xf numFmtId="0" fontId="35" fillId="4" borderId="28" xfId="1" applyFont="1" applyFill="1" applyBorder="1" applyAlignment="1">
      <alignment horizontal="left" vertical="center"/>
    </xf>
    <xf numFmtId="0" fontId="35" fillId="4" borderId="29" xfId="1" applyFont="1" applyFill="1" applyBorder="1" applyAlignment="1">
      <alignment horizontal="left" vertical="center"/>
    </xf>
    <xf numFmtId="0" fontId="13" fillId="0" borderId="29" xfId="1" applyFont="1" applyFill="1" applyBorder="1" applyAlignment="1">
      <alignment horizontal="center" vertical="center"/>
    </xf>
    <xf numFmtId="0" fontId="13" fillId="0" borderId="30" xfId="1" applyFont="1" applyFill="1" applyBorder="1" applyAlignment="1">
      <alignment horizontal="center" vertical="center"/>
    </xf>
    <xf numFmtId="0" fontId="6" fillId="4" borderId="31" xfId="1" applyFont="1" applyFill="1" applyBorder="1" applyAlignment="1">
      <alignment horizontal="left" vertical="center"/>
    </xf>
    <xf numFmtId="0" fontId="6" fillId="4" borderId="32" xfId="1" applyFont="1" applyFill="1" applyBorder="1" applyAlignment="1">
      <alignment horizontal="left" vertical="center"/>
    </xf>
    <xf numFmtId="0" fontId="6" fillId="0" borderId="32" xfId="1" applyFont="1" applyFill="1" applyBorder="1" applyAlignment="1">
      <alignment horizontal="center" vertical="center"/>
    </xf>
    <xf numFmtId="0" fontId="6" fillId="0" borderId="33" xfId="1" applyFont="1" applyFill="1" applyBorder="1" applyAlignment="1">
      <alignment horizontal="center" vertical="center"/>
    </xf>
    <xf numFmtId="0" fontId="14" fillId="2" borderId="41" xfId="1" applyFont="1" applyFill="1" applyBorder="1" applyAlignment="1">
      <alignment horizontal="left" vertical="center"/>
    </xf>
    <xf numFmtId="0" fontId="14" fillId="2" borderId="16" xfId="1" applyFont="1" applyFill="1" applyBorder="1" applyAlignment="1">
      <alignment horizontal="left" vertical="center"/>
    </xf>
    <xf numFmtId="0" fontId="6" fillId="4" borderId="20" xfId="1" applyFont="1" applyFill="1" applyBorder="1" applyAlignment="1">
      <alignment horizontal="left" vertical="center"/>
    </xf>
    <xf numFmtId="0" fontId="6" fillId="4" borderId="1" xfId="1" applyFont="1" applyFill="1" applyBorder="1" applyAlignment="1">
      <alignment horizontal="left" vertical="center"/>
    </xf>
    <xf numFmtId="0" fontId="13" fillId="0" borderId="1" xfId="1" applyFont="1" applyFill="1" applyBorder="1" applyAlignment="1">
      <alignment horizontal="center" vertical="center"/>
    </xf>
    <xf numFmtId="0" fontId="13" fillId="0" borderId="21" xfId="1" applyFont="1" applyFill="1" applyBorder="1" applyAlignment="1">
      <alignment horizontal="center" vertical="center"/>
    </xf>
    <xf numFmtId="0" fontId="14" fillId="4" borderId="31" xfId="1" applyFont="1" applyFill="1" applyBorder="1" applyAlignment="1">
      <alignment horizontal="left" vertical="center"/>
    </xf>
    <xf numFmtId="0" fontId="14" fillId="4" borderId="32" xfId="1" applyFont="1" applyFill="1" applyBorder="1" applyAlignment="1">
      <alignment horizontal="left" vertical="center"/>
    </xf>
    <xf numFmtId="0" fontId="35" fillId="4" borderId="79" xfId="1" applyFont="1" applyFill="1" applyBorder="1" applyAlignment="1">
      <alignment horizontal="left" vertical="center"/>
    </xf>
    <xf numFmtId="0" fontId="35" fillId="4" borderId="80" xfId="1" applyFont="1" applyFill="1" applyBorder="1" applyAlignment="1">
      <alignment horizontal="left" vertical="center"/>
    </xf>
    <xf numFmtId="0" fontId="13" fillId="0" borderId="80" xfId="1" applyFont="1" applyFill="1" applyBorder="1" applyAlignment="1">
      <alignment horizontal="center" vertical="center"/>
    </xf>
    <xf numFmtId="0" fontId="13" fillId="0" borderId="81" xfId="1" applyFont="1" applyFill="1" applyBorder="1" applyAlignment="1">
      <alignment horizontal="center" vertical="center"/>
    </xf>
    <xf numFmtId="14" fontId="13" fillId="0" borderId="13" xfId="1" applyNumberFormat="1" applyFont="1" applyFill="1" applyBorder="1" applyAlignment="1" applyProtection="1">
      <alignment horizontal="center" vertical="center"/>
      <protection locked="0"/>
    </xf>
    <xf numFmtId="0" fontId="14" fillId="4" borderId="34" xfId="1" applyFont="1" applyFill="1" applyBorder="1" applyAlignment="1">
      <alignment horizontal="left" vertical="center"/>
    </xf>
    <xf numFmtId="0" fontId="14" fillId="4" borderId="26" xfId="1" applyFont="1" applyFill="1" applyBorder="1" applyAlignment="1">
      <alignment horizontal="left" vertical="center"/>
    </xf>
    <xf numFmtId="0" fontId="14" fillId="4" borderId="35" xfId="1" applyFont="1" applyFill="1" applyBorder="1" applyAlignment="1">
      <alignment horizontal="left" vertical="center"/>
    </xf>
    <xf numFmtId="0" fontId="13" fillId="0" borderId="25" xfId="1" applyNumberFormat="1" applyFont="1" applyFill="1" applyBorder="1" applyAlignment="1">
      <alignment horizontal="center" vertical="center"/>
    </xf>
    <xf numFmtId="0" fontId="13" fillId="0" borderId="26" xfId="1" applyNumberFormat="1" applyFont="1" applyFill="1" applyBorder="1" applyAlignment="1">
      <alignment horizontal="center" vertical="center"/>
    </xf>
    <xf numFmtId="0" fontId="13" fillId="0" borderId="27" xfId="1" applyNumberFormat="1" applyFont="1" applyFill="1" applyBorder="1" applyAlignment="1">
      <alignment horizontal="center" vertical="center"/>
    </xf>
    <xf numFmtId="0" fontId="16" fillId="2" borderId="36" xfId="1" applyFont="1" applyFill="1" applyBorder="1" applyAlignment="1">
      <alignment horizontal="center" vertical="center" textRotation="255"/>
    </xf>
    <xf numFmtId="0" fontId="16" fillId="2" borderId="40"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0" borderId="37" xfId="1" applyFont="1" applyFill="1" applyBorder="1" applyAlignment="1" applyProtection="1">
      <alignment horizontal="center" vertical="center"/>
      <protection locked="0"/>
    </xf>
    <xf numFmtId="0" fontId="6" fillId="0" borderId="38" xfId="1" applyFont="1" applyFill="1" applyBorder="1" applyAlignment="1" applyProtection="1">
      <alignment horizontal="center" vertical="center"/>
      <protection locked="0"/>
    </xf>
    <xf numFmtId="0" fontId="6" fillId="0" borderId="39" xfId="1" applyFont="1" applyFill="1" applyBorder="1" applyAlignment="1" applyProtection="1">
      <alignment horizontal="center" vertical="center"/>
      <protection locked="0"/>
    </xf>
    <xf numFmtId="0" fontId="13" fillId="0" borderId="13"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3" fillId="0" borderId="14" xfId="1" applyNumberFormat="1" applyFont="1" applyFill="1" applyBorder="1" applyAlignment="1">
      <alignment horizontal="center" vertical="center"/>
    </xf>
    <xf numFmtId="0" fontId="6" fillId="4" borderId="18"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13" fillId="0" borderId="2" xfId="1" applyNumberFormat="1" applyFont="1" applyFill="1" applyBorder="1" applyAlignment="1">
      <alignment horizontal="center" vertical="center"/>
    </xf>
    <xf numFmtId="0" fontId="13" fillId="0" borderId="3" xfId="1" applyNumberFormat="1" applyFont="1" applyFill="1" applyBorder="1" applyAlignment="1">
      <alignment horizontal="center" vertical="center"/>
    </xf>
    <xf numFmtId="0" fontId="13" fillId="0" borderId="19" xfId="1" applyNumberFormat="1" applyFont="1" applyFill="1" applyBorder="1" applyAlignment="1">
      <alignment horizontal="center" vertical="center"/>
    </xf>
    <xf numFmtId="0" fontId="13" fillId="0" borderId="76"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47" xfId="1" applyNumberFormat="1" applyFont="1" applyFill="1" applyBorder="1" applyAlignment="1">
      <alignment horizontal="center" vertical="center"/>
    </xf>
    <xf numFmtId="0" fontId="16" fillId="12" borderId="28" xfId="1" applyFont="1" applyFill="1" applyBorder="1" applyAlignment="1">
      <alignment horizontal="left" vertical="center"/>
    </xf>
    <xf numFmtId="0" fontId="16" fillId="12" borderId="29" xfId="1" applyFont="1" applyFill="1" applyBorder="1" applyAlignment="1">
      <alignment horizontal="left" vertical="center"/>
    </xf>
    <xf numFmtId="0" fontId="6" fillId="0" borderId="1" xfId="1" applyFont="1" applyBorder="1" applyAlignment="1">
      <alignment horizontal="left" vertical="center"/>
    </xf>
    <xf numFmtId="0" fontId="6" fillId="0" borderId="21" xfId="1" applyFont="1" applyBorder="1" applyAlignment="1">
      <alignment horizontal="left" vertical="center"/>
    </xf>
    <xf numFmtId="0" fontId="6" fillId="0" borderId="32" xfId="1" applyFont="1" applyBorder="1" applyAlignment="1">
      <alignment horizontal="left" vertical="center"/>
    </xf>
    <xf numFmtId="0" fontId="6" fillId="0" borderId="33" xfId="1" applyFont="1" applyBorder="1" applyAlignment="1">
      <alignment horizontal="left" vertical="center"/>
    </xf>
    <xf numFmtId="0" fontId="6" fillId="0" borderId="29" xfId="1" applyFont="1" applyBorder="1" applyAlignment="1">
      <alignment horizontal="left" vertical="center"/>
    </xf>
    <xf numFmtId="0" fontId="6" fillId="0" borderId="30" xfId="1" applyFont="1" applyBorder="1" applyAlignment="1">
      <alignment horizontal="left" vertical="center"/>
    </xf>
    <xf numFmtId="0" fontId="16" fillId="12" borderId="31" xfId="1" applyFont="1" applyFill="1" applyBorder="1" applyAlignment="1">
      <alignment horizontal="left" vertical="center"/>
    </xf>
    <xf numFmtId="0" fontId="16" fillId="12" borderId="32" xfId="1" applyFont="1" applyFill="1" applyBorder="1" applyAlignment="1">
      <alignment horizontal="left" vertical="center"/>
    </xf>
    <xf numFmtId="0" fontId="16" fillId="12" borderId="20" xfId="1" applyFont="1" applyFill="1" applyBorder="1" applyAlignment="1">
      <alignment horizontal="left" vertical="center"/>
    </xf>
    <xf numFmtId="0" fontId="16" fillId="12" borderId="1" xfId="1" applyFont="1" applyFill="1" applyBorder="1" applyAlignment="1">
      <alignment horizontal="left" vertical="center"/>
    </xf>
    <xf numFmtId="49" fontId="13" fillId="0" borderId="25" xfId="1" applyNumberFormat="1" applyFont="1" applyFill="1" applyBorder="1" applyAlignment="1" applyProtection="1">
      <alignment horizontal="center" vertical="center"/>
      <protection locked="0"/>
    </xf>
    <xf numFmtId="49" fontId="13" fillId="0" borderId="26" xfId="1" applyNumberFormat="1" applyFont="1" applyFill="1" applyBorder="1" applyAlignment="1" applyProtection="1">
      <alignment horizontal="center" vertical="center"/>
      <protection locked="0"/>
    </xf>
    <xf numFmtId="49" fontId="13" fillId="0" borderId="27" xfId="1" applyNumberFormat="1" applyFont="1" applyFill="1" applyBorder="1" applyAlignment="1" applyProtection="1">
      <alignment horizontal="center" vertical="center"/>
      <protection locked="0"/>
    </xf>
    <xf numFmtId="0" fontId="16" fillId="0" borderId="0" xfId="0" applyFont="1" applyFill="1" applyBorder="1" applyAlignment="1">
      <alignment horizontal="left" vertical="center"/>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6" xfId="0" applyFont="1" applyFill="1" applyBorder="1" applyAlignment="1">
      <alignment horizontal="center" vertical="center"/>
    </xf>
    <xf numFmtId="0" fontId="15"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3" fillId="0" borderId="13"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59" xfId="0" applyFont="1" applyFill="1" applyBorder="1" applyAlignment="1" applyProtection="1">
      <alignment horizontal="center" vertical="center"/>
      <protection locked="0"/>
    </xf>
    <xf numFmtId="0" fontId="13" fillId="2" borderId="18"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9" xfId="0" applyFont="1" applyFill="1" applyBorder="1" applyAlignment="1">
      <alignment horizontal="center" vertical="center"/>
    </xf>
    <xf numFmtId="0" fontId="13" fillId="2" borderId="61" xfId="0" applyFont="1" applyFill="1" applyBorder="1" applyAlignment="1">
      <alignment horizontal="left" vertical="center"/>
    </xf>
    <xf numFmtId="0" fontId="6" fillId="2" borderId="53" xfId="0" applyFont="1" applyFill="1" applyBorder="1" applyAlignment="1">
      <alignment horizontal="left" vertical="center"/>
    </xf>
    <xf numFmtId="0" fontId="6" fillId="2" borderId="62" xfId="0" applyFont="1" applyFill="1" applyBorder="1" applyAlignment="1">
      <alignment horizontal="left"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2" borderId="82" xfId="0" applyFont="1" applyFill="1" applyBorder="1" applyAlignment="1">
      <alignment horizontal="left" vertical="center"/>
    </xf>
    <xf numFmtId="0" fontId="6" fillId="2" borderId="83" xfId="0" applyFont="1" applyFill="1" applyBorder="1" applyAlignment="1">
      <alignment horizontal="left" vertical="center"/>
    </xf>
    <xf numFmtId="0" fontId="6" fillId="2" borderId="84" xfId="0" applyFont="1" applyFill="1" applyBorder="1" applyAlignment="1">
      <alignment horizontal="left" vertical="center"/>
    </xf>
    <xf numFmtId="0" fontId="13" fillId="0" borderId="85"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86" xfId="0" applyFont="1" applyFill="1" applyBorder="1" applyAlignment="1">
      <alignment horizontal="center" vertical="center"/>
    </xf>
    <xf numFmtId="0" fontId="13" fillId="9" borderId="82" xfId="0" applyFont="1" applyFill="1" applyBorder="1" applyAlignment="1">
      <alignment horizontal="left" vertical="center"/>
    </xf>
    <xf numFmtId="0" fontId="6" fillId="9" borderId="83" xfId="0" applyFont="1" applyFill="1" applyBorder="1" applyAlignment="1">
      <alignment horizontal="left" vertical="center"/>
    </xf>
    <xf numFmtId="0" fontId="6" fillId="9" borderId="84" xfId="0" applyFont="1" applyFill="1" applyBorder="1" applyAlignment="1">
      <alignment horizontal="left" vertical="center"/>
    </xf>
    <xf numFmtId="0" fontId="13" fillId="9" borderId="66" xfId="0" applyFont="1" applyFill="1" applyBorder="1" applyAlignment="1">
      <alignment horizontal="left" vertical="center"/>
    </xf>
    <xf numFmtId="0" fontId="6" fillId="9" borderId="67" xfId="0" applyFont="1" applyFill="1" applyBorder="1" applyAlignment="1">
      <alignment horizontal="left" vertical="center"/>
    </xf>
    <xf numFmtId="0" fontId="6" fillId="9" borderId="68" xfId="0" applyFont="1" applyFill="1" applyBorder="1" applyAlignment="1">
      <alignment horizontal="left" vertical="center"/>
    </xf>
    <xf numFmtId="0" fontId="13" fillId="0" borderId="69"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7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6" xfId="0" applyFont="1" applyFill="1" applyBorder="1" applyAlignment="1">
      <alignment horizontal="center" vertical="center"/>
    </xf>
    <xf numFmtId="0" fontId="17" fillId="0" borderId="0" xfId="0" applyFont="1" applyFill="1" applyBorder="1" applyAlignment="1">
      <alignment horizontal="left"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7" xfId="0" applyFont="1" applyFill="1" applyBorder="1" applyAlignment="1">
      <alignment horizontal="center" vertical="center"/>
    </xf>
    <xf numFmtId="0" fontId="13" fillId="2" borderId="50" xfId="0" applyFont="1" applyFill="1" applyBorder="1" applyAlignment="1">
      <alignment horizontal="left" vertical="center"/>
    </xf>
    <xf numFmtId="0" fontId="13" fillId="2" borderId="38" xfId="0" applyFont="1" applyFill="1" applyBorder="1" applyAlignment="1">
      <alignment horizontal="left" vertical="center"/>
    </xf>
    <xf numFmtId="0" fontId="14" fillId="2" borderId="13" xfId="0" applyFont="1" applyFill="1" applyBorder="1" applyAlignment="1">
      <alignment horizontal="left" vertical="center"/>
    </xf>
    <xf numFmtId="0" fontId="21" fillId="0" borderId="1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21" fillId="2" borderId="88" xfId="0" applyFont="1" applyFill="1" applyBorder="1" applyAlignment="1">
      <alignment horizontal="left" vertical="center"/>
    </xf>
    <xf numFmtId="0" fontId="21" fillId="2" borderId="38" xfId="0" applyFont="1" applyFill="1" applyBorder="1" applyAlignment="1">
      <alignment horizontal="left" vertical="center"/>
    </xf>
    <xf numFmtId="0" fontId="21" fillId="2" borderId="41" xfId="0" applyFont="1" applyFill="1" applyBorder="1" applyAlignment="1">
      <alignment horizontal="left" vertical="center"/>
    </xf>
    <xf numFmtId="0" fontId="13" fillId="0" borderId="37"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21" fillId="2" borderId="34" xfId="0" applyFont="1" applyFill="1" applyBorder="1" applyAlignment="1">
      <alignment horizontal="left" vertical="center"/>
    </xf>
    <xf numFmtId="0" fontId="21" fillId="2" borderId="26" xfId="0" applyFont="1" applyFill="1" applyBorder="1" applyAlignment="1">
      <alignment horizontal="left" vertical="center"/>
    </xf>
    <xf numFmtId="0" fontId="21" fillId="2" borderId="35" xfId="0" applyFont="1" applyFill="1" applyBorder="1" applyAlignment="1">
      <alignment horizontal="left" vertical="center"/>
    </xf>
    <xf numFmtId="0" fontId="13" fillId="0" borderId="87"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3" fillId="2" borderId="48" xfId="0" applyFont="1" applyFill="1"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6" fillId="2" borderId="2" xfId="0" applyFont="1" applyFill="1" applyBorder="1" applyAlignment="1">
      <alignment horizontal="left" vertical="center"/>
    </xf>
    <xf numFmtId="0" fontId="6" fillId="2" borderId="19" xfId="0" applyFont="1" applyFill="1" applyBorder="1" applyAlignment="1">
      <alignment horizontal="left" vertical="center"/>
    </xf>
    <xf numFmtId="0" fontId="6" fillId="2" borderId="61" xfId="0" applyFont="1" applyFill="1" applyBorder="1" applyAlignment="1">
      <alignment horizontal="left" vertical="center"/>
    </xf>
    <xf numFmtId="0" fontId="6" fillId="2" borderId="88" xfId="0" applyFont="1" applyFill="1" applyBorder="1" applyAlignment="1">
      <alignment horizontal="left" vertical="center"/>
    </xf>
    <xf numFmtId="0" fontId="6" fillId="2" borderId="38"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3" fillId="0" borderId="54" xfId="0" applyFont="1" applyFill="1" applyBorder="1" applyAlignment="1" applyProtection="1">
      <alignment horizontal="center" vertical="center"/>
      <protection locked="0"/>
    </xf>
    <xf numFmtId="0" fontId="6" fillId="2" borderId="61" xfId="1" applyFont="1" applyFill="1" applyBorder="1" applyAlignment="1" applyProtection="1">
      <alignment horizontal="center" vertical="top"/>
    </xf>
    <xf numFmtId="0" fontId="13" fillId="2" borderId="53" xfId="1" applyFont="1" applyFill="1" applyBorder="1" applyAlignment="1" applyProtection="1">
      <alignment horizontal="center" vertical="top"/>
    </xf>
    <xf numFmtId="0" fontId="13" fillId="2" borderId="62" xfId="1" applyFont="1" applyFill="1" applyBorder="1" applyAlignment="1" applyProtection="1">
      <alignment horizontal="center" vertical="top"/>
    </xf>
    <xf numFmtId="0" fontId="6" fillId="2" borderId="51" xfId="1" applyFont="1" applyFill="1" applyBorder="1" applyAlignment="1" applyProtection="1">
      <alignment horizontal="center" vertical="top"/>
    </xf>
    <xf numFmtId="0" fontId="13" fillId="2" borderId="0" xfId="1" applyFont="1" applyFill="1" applyBorder="1" applyAlignment="1" applyProtection="1">
      <alignment horizontal="center" vertical="top"/>
    </xf>
    <xf numFmtId="0" fontId="13" fillId="2" borderId="72" xfId="1" applyFont="1" applyFill="1" applyBorder="1" applyAlignment="1" applyProtection="1">
      <alignment horizontal="center" vertical="top"/>
    </xf>
    <xf numFmtId="0" fontId="6" fillId="2" borderId="22" xfId="1" applyFont="1" applyFill="1" applyBorder="1" applyAlignment="1" applyProtection="1">
      <alignment horizontal="center" vertical="top"/>
    </xf>
    <xf numFmtId="0" fontId="13" fillId="2" borderId="23" xfId="1" applyFont="1" applyFill="1" applyBorder="1" applyAlignment="1" applyProtection="1">
      <alignment horizontal="center" vertical="top"/>
    </xf>
    <xf numFmtId="0" fontId="13" fillId="2" borderId="24" xfId="1" applyFont="1" applyFill="1" applyBorder="1" applyAlignment="1" applyProtection="1">
      <alignment horizontal="center" vertical="top"/>
    </xf>
    <xf numFmtId="0" fontId="6" fillId="4" borderId="20" xfId="1" applyFont="1" applyFill="1" applyBorder="1" applyAlignment="1" applyProtection="1">
      <alignment horizontal="center" vertical="center"/>
    </xf>
    <xf numFmtId="0" fontId="6" fillId="4" borderId="1" xfId="1" applyFont="1" applyFill="1" applyBorder="1" applyAlignment="1" applyProtection="1">
      <alignment horizontal="center" vertical="center"/>
    </xf>
    <xf numFmtId="0" fontId="6" fillId="4" borderId="28" xfId="1" applyFont="1" applyFill="1" applyBorder="1" applyAlignment="1" applyProtection="1">
      <alignment horizontal="center" vertical="center"/>
    </xf>
    <xf numFmtId="0" fontId="6" fillId="4" borderId="29"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19" fillId="2" borderId="31" xfId="1" applyFont="1" applyFill="1" applyBorder="1" applyAlignment="1" applyProtection="1">
      <alignment horizontal="center" vertical="center"/>
    </xf>
    <xf numFmtId="0" fontId="19" fillId="2" borderId="32" xfId="1" applyFont="1" applyFill="1" applyBorder="1" applyAlignment="1" applyProtection="1">
      <alignment horizontal="center" vertical="center"/>
    </xf>
    <xf numFmtId="0" fontId="15" fillId="4" borderId="5" xfId="1" applyFont="1" applyFill="1" applyBorder="1" applyAlignment="1" applyProtection="1">
      <alignment horizontal="center" vertical="center"/>
    </xf>
    <xf numFmtId="0" fontId="15" fillId="4" borderId="6" xfId="1" applyFont="1" applyFill="1" applyBorder="1" applyAlignment="1" applyProtection="1">
      <alignment horizontal="center" vertical="center"/>
    </xf>
    <xf numFmtId="0" fontId="3" fillId="15" borderId="5" xfId="1" applyFont="1" applyFill="1" applyBorder="1" applyAlignment="1" applyProtection="1">
      <alignment horizontal="center" vertical="center"/>
    </xf>
    <xf numFmtId="0" fontId="3" fillId="15" borderId="6" xfId="1" applyFont="1" applyFill="1" applyBorder="1" applyAlignment="1" applyProtection="1">
      <alignment horizontal="center" vertical="center"/>
    </xf>
    <xf numFmtId="0" fontId="3" fillId="15" borderId="47"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47" xfId="1" applyFont="1" applyFill="1" applyBorder="1" applyAlignment="1" applyProtection="1">
      <alignment horizontal="center" vertical="center"/>
    </xf>
    <xf numFmtId="0" fontId="13" fillId="15" borderId="29" xfId="1" applyFont="1" applyFill="1" applyBorder="1" applyAlignment="1" applyProtection="1">
      <alignment horizontal="center" vertical="center"/>
    </xf>
    <xf numFmtId="0" fontId="13" fillId="15" borderId="25" xfId="2" applyFont="1" applyFill="1" applyBorder="1" applyAlignment="1" applyProtection="1">
      <alignment horizontal="center" vertical="center"/>
      <protection locked="0"/>
    </xf>
    <xf numFmtId="0" fontId="13" fillId="15" borderId="26" xfId="2" applyFont="1" applyFill="1" applyBorder="1" applyAlignment="1" applyProtection="1">
      <alignment horizontal="center" vertical="center"/>
      <protection locked="0"/>
    </xf>
    <xf numFmtId="0" fontId="13" fillId="15" borderId="35" xfId="2" applyFont="1" applyFill="1" applyBorder="1" applyAlignment="1" applyProtection="1">
      <alignment horizontal="center" vertical="center"/>
      <protection locked="0"/>
    </xf>
    <xf numFmtId="0" fontId="13" fillId="0" borderId="2" xfId="1" applyFont="1" applyFill="1" applyBorder="1" applyAlignment="1" applyProtection="1">
      <alignment horizontal="left" vertical="center"/>
      <protection locked="0"/>
    </xf>
    <xf numFmtId="0" fontId="13" fillId="0" borderId="3" xfId="1" applyFont="1" applyFill="1" applyBorder="1" applyAlignment="1" applyProtection="1">
      <alignment horizontal="left" vertical="center"/>
      <protection locked="0"/>
    </xf>
    <xf numFmtId="0" fontId="13" fillId="0" borderId="19" xfId="1" applyFont="1" applyFill="1" applyBorder="1" applyAlignment="1" applyProtection="1">
      <alignment horizontal="left" vertical="center"/>
      <protection locked="0"/>
    </xf>
    <xf numFmtId="0" fontId="3" fillId="10" borderId="3" xfId="1" applyFont="1" applyFill="1" applyBorder="1" applyAlignment="1" applyProtection="1">
      <alignment horizontal="center" vertical="center"/>
    </xf>
    <xf numFmtId="0" fontId="13" fillId="0" borderId="25" xfId="1" applyFont="1" applyFill="1" applyBorder="1" applyAlignment="1" applyProtection="1">
      <alignment horizontal="left" vertical="center"/>
      <protection locked="0"/>
    </xf>
    <xf numFmtId="0" fontId="13" fillId="0" borderId="26" xfId="1" applyFont="1" applyFill="1" applyBorder="1" applyAlignment="1" applyProtection="1">
      <alignment horizontal="left" vertical="center"/>
      <protection locked="0"/>
    </xf>
    <xf numFmtId="0" fontId="13" fillId="0" borderId="27" xfId="1" applyFont="1" applyFill="1" applyBorder="1" applyAlignment="1" applyProtection="1">
      <alignment horizontal="left" vertical="center"/>
      <protection locked="0"/>
    </xf>
    <xf numFmtId="0" fontId="13" fillId="10" borderId="3" xfId="1" applyFont="1" applyFill="1" applyBorder="1" applyAlignment="1" applyProtection="1">
      <alignment horizontal="left" vertical="center"/>
      <protection locked="0"/>
    </xf>
    <xf numFmtId="0" fontId="23" fillId="4" borderId="31" xfId="1" applyFont="1" applyFill="1" applyBorder="1" applyAlignment="1" applyProtection="1">
      <alignment horizontal="center" vertical="center"/>
    </xf>
    <xf numFmtId="0" fontId="23" fillId="4" borderId="32" xfId="1" applyFont="1" applyFill="1" applyBorder="1" applyAlignment="1" applyProtection="1">
      <alignment horizontal="center" vertical="center"/>
    </xf>
    <xf numFmtId="0" fontId="6" fillId="4" borderId="32"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5" fillId="4" borderId="13" xfId="1" applyFont="1" applyFill="1" applyBorder="1" applyAlignment="1" applyProtection="1">
      <alignment horizontal="center" vertical="center"/>
    </xf>
    <xf numFmtId="0" fontId="15" fillId="4" borderId="11" xfId="1" applyFont="1" applyFill="1" applyBorder="1" applyAlignment="1" applyProtection="1">
      <alignment horizontal="center" vertical="center"/>
    </xf>
    <xf numFmtId="0" fontId="15" fillId="4" borderId="12" xfId="1" applyFont="1" applyFill="1" applyBorder="1" applyAlignment="1" applyProtection="1">
      <alignment horizontal="center" vertical="center"/>
    </xf>
    <xf numFmtId="0" fontId="21" fillId="4" borderId="32" xfId="1" applyFont="1" applyFill="1" applyBorder="1" applyAlignment="1" applyProtection="1">
      <alignment horizontal="center" vertical="center"/>
    </xf>
    <xf numFmtId="0" fontId="13" fillId="4" borderId="33" xfId="1" applyFont="1" applyFill="1" applyBorder="1" applyAlignment="1" applyProtection="1">
      <alignment horizontal="center" vertical="center"/>
    </xf>
    <xf numFmtId="0" fontId="13" fillId="4" borderId="1" xfId="1" applyFont="1" applyFill="1" applyBorder="1" applyAlignment="1" applyProtection="1">
      <alignment horizontal="center" vertical="center"/>
    </xf>
    <xf numFmtId="0" fontId="13" fillId="0" borderId="2" xfId="2" applyFont="1" applyFill="1" applyBorder="1" applyAlignment="1" applyProtection="1">
      <alignment horizontal="center" vertical="center"/>
      <protection locked="0"/>
    </xf>
    <xf numFmtId="0" fontId="13" fillId="0" borderId="3" xfId="2" applyFont="1" applyFill="1" applyBorder="1" applyAlignment="1" applyProtection="1">
      <alignment horizontal="center" vertical="center"/>
      <protection locked="0"/>
    </xf>
    <xf numFmtId="0" fontId="13" fillId="0" borderId="4" xfId="2" applyFont="1" applyFill="1" applyBorder="1" applyAlignment="1" applyProtection="1">
      <alignment horizontal="center" vertical="center"/>
      <protection locked="0"/>
    </xf>
    <xf numFmtId="0" fontId="13" fillId="0" borderId="19" xfId="2" applyFont="1" applyFill="1" applyBorder="1" applyAlignment="1" applyProtection="1">
      <alignment horizontal="center" vertical="center"/>
      <protection locked="0"/>
    </xf>
    <xf numFmtId="0" fontId="13" fillId="15" borderId="27" xfId="2"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0" fontId="13" fillId="6" borderId="3" xfId="1" applyFont="1" applyFill="1" applyBorder="1" applyAlignment="1" applyProtection="1">
      <alignment horizontal="left" vertical="center"/>
      <protection locked="0"/>
    </xf>
    <xf numFmtId="0" fontId="6" fillId="9" borderId="13" xfId="1" applyFont="1" applyFill="1" applyBorder="1" applyAlignment="1" applyProtection="1">
      <alignment horizontal="center" vertical="center"/>
    </xf>
    <xf numFmtId="0" fontId="6" fillId="9" borderId="11" xfId="1" applyFont="1" applyFill="1" applyBorder="1" applyAlignment="1" applyProtection="1">
      <alignment horizontal="center" vertical="center"/>
    </xf>
    <xf numFmtId="0" fontId="6" fillId="9" borderId="1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0" borderId="25"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57" xfId="1" applyFont="1" applyFill="1" applyBorder="1" applyAlignment="1" applyProtection="1">
      <alignment horizontal="center" vertical="center"/>
    </xf>
    <xf numFmtId="0" fontId="7" fillId="5" borderId="1" xfId="1" applyFont="1" applyFill="1" applyBorder="1" applyAlignment="1">
      <alignment horizontal="center" vertical="center"/>
    </xf>
  </cellXfs>
  <cellStyles count="7">
    <cellStyle name="メモ 2" xfId="3"/>
    <cellStyle name="通貨" xfId="6" builtinId="7"/>
    <cellStyle name="標準" xfId="0" builtinId="0"/>
    <cellStyle name="標準 2" xfId="1"/>
    <cellStyle name="標準 3" xfId="5"/>
    <cellStyle name="標準_20081020.TRC-ASA-FW-1-PRI.SC-kikin" xfId="2"/>
    <cellStyle name="良い 2" xfId="4"/>
  </cellStyles>
  <dxfs count="96">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rgb="FF33333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theme="1" tint="0.24994659260841701"/>
        </patternFill>
      </fill>
    </dxf>
    <dxf>
      <fill>
        <patternFill>
          <bgColor theme="1" tint="0.24994659260841701"/>
        </patternFill>
      </fill>
    </dxf>
  </dxfs>
  <tableStyles count="0" defaultTableStyle="TableStyleMedium2" defaultPivotStyle="PivotStyleMedium9"/>
  <colors>
    <mruColors>
      <color rgb="FF4BACC6"/>
      <color rgb="FF0000FF"/>
      <color rgb="FFFFFF99"/>
      <color rgb="FFCCFFCC"/>
      <color rgb="FF333333"/>
      <color rgb="FF29292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必須入力!$G$9" lockText="1" noThreeD="1"/>
</file>

<file path=xl/ctrlProps/ctrlProp4.xml><?xml version="1.0" encoding="utf-8"?>
<formControlPr xmlns="http://schemas.microsoft.com/office/spreadsheetml/2009/9/main" objectType="CheckBox" fmlaLink="必須入力!$G$11" lockText="1" noThreeD="1"/>
</file>

<file path=xl/ctrlProps/ctrlProp5.xml><?xml version="1.0" encoding="utf-8"?>
<formControlPr xmlns="http://schemas.microsoft.com/office/spreadsheetml/2009/9/main" objectType="CheckBox" fmlaLink="必須入力!$G$12"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35</xdr:row>
          <xdr:rowOff>209550</xdr:rowOff>
        </xdr:from>
        <xdr:to>
          <xdr:col>1</xdr:col>
          <xdr:colOff>228600</xdr:colOff>
          <xdr:row>37</xdr:row>
          <xdr:rowOff>9525</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85725</xdr:rowOff>
        </xdr:from>
        <xdr:to>
          <xdr:col>3</xdr:col>
          <xdr:colOff>200025</xdr:colOff>
          <xdr:row>38</xdr:row>
          <xdr:rowOff>0</xdr:rowOff>
        </xdr:to>
        <xdr:sp macro="" textlink="">
          <xdr:nvSpPr>
            <xdr:cNvPr id="2050" name="Group Box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58</a:t>
              </a:r>
            </a:p>
          </xdr:txBody>
        </xdr:sp>
        <xdr:clientData/>
      </xdr:twoCellAnchor>
    </mc:Choice>
    <mc:Fallback/>
  </mc:AlternateContent>
  <xdr:oneCellAnchor>
    <xdr:from>
      <xdr:col>10</xdr:col>
      <xdr:colOff>171450</xdr:colOff>
      <xdr:row>2</xdr:row>
      <xdr:rowOff>85725</xdr:rowOff>
    </xdr:from>
    <xdr:ext cx="184731" cy="264560"/>
    <xdr:sp macro="" textlink="">
      <xdr:nvSpPr>
        <xdr:cNvPr id="2" name="テキスト ボックス 1"/>
        <xdr:cNvSpPr txBox="1"/>
      </xdr:nvSpPr>
      <xdr:spPr>
        <a:xfrm>
          <a:off x="3124200" y="4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33</xdr:row>
          <xdr:rowOff>28575</xdr:rowOff>
        </xdr:from>
        <xdr:to>
          <xdr:col>1</xdr:col>
          <xdr:colOff>314325</xdr:colOff>
          <xdr:row>34</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28575</xdr:rowOff>
        </xdr:from>
        <xdr:to>
          <xdr:col>1</xdr:col>
          <xdr:colOff>314325</xdr:colOff>
          <xdr:row>49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19050</xdr:rowOff>
        </xdr:from>
        <xdr:to>
          <xdr:col>1</xdr:col>
          <xdr:colOff>304800</xdr:colOff>
          <xdr:row>49</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57150</xdr:rowOff>
        </xdr:from>
        <xdr:to>
          <xdr:col>20</xdr:col>
          <xdr:colOff>19050</xdr:colOff>
          <xdr:row>19</xdr:row>
          <xdr:rowOff>19050</xdr:rowOff>
        </xdr:to>
        <xdr:sp macro="" textlink="">
          <xdr:nvSpPr>
            <xdr:cNvPr id="2057" name="btnCheckRequired"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9525</xdr:rowOff>
        </xdr:from>
        <xdr:to>
          <xdr:col>20</xdr:col>
          <xdr:colOff>19050</xdr:colOff>
          <xdr:row>16</xdr:row>
          <xdr:rowOff>142875</xdr:rowOff>
        </xdr:to>
        <xdr:sp macro="" textlink="">
          <xdr:nvSpPr>
            <xdr:cNvPr id="2058" name="btnCustermer_CheckRequired"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29135</xdr:colOff>
      <xdr:row>19</xdr:row>
      <xdr:rowOff>163046</xdr:rowOff>
    </xdr:from>
    <xdr:to>
      <xdr:col>21</xdr:col>
      <xdr:colOff>133910</xdr:colOff>
      <xdr:row>32</xdr:row>
      <xdr:rowOff>28831</xdr:rowOff>
    </xdr:to>
    <xdr:sp macro="" textlink="">
      <xdr:nvSpPr>
        <xdr:cNvPr id="18" name="右大かっこ 17"/>
        <xdr:cNvSpPr/>
      </xdr:nvSpPr>
      <xdr:spPr>
        <a:xfrm>
          <a:off x="7210985" y="3687296"/>
          <a:ext cx="104775" cy="2828060"/>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29135</xdr:colOff>
      <xdr:row>32</xdr:row>
      <xdr:rowOff>163046</xdr:rowOff>
    </xdr:from>
    <xdr:to>
      <xdr:col>21</xdr:col>
      <xdr:colOff>133910</xdr:colOff>
      <xdr:row>46</xdr:row>
      <xdr:rowOff>47389</xdr:rowOff>
    </xdr:to>
    <xdr:sp macro="" textlink="">
      <xdr:nvSpPr>
        <xdr:cNvPr id="19" name="右大かっこ 18"/>
        <xdr:cNvSpPr/>
      </xdr:nvSpPr>
      <xdr:spPr>
        <a:xfrm>
          <a:off x="7210985" y="6649571"/>
          <a:ext cx="104775" cy="3084743"/>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29135</xdr:colOff>
      <xdr:row>47</xdr:row>
      <xdr:rowOff>1121</xdr:rowOff>
    </xdr:from>
    <xdr:to>
      <xdr:col>21</xdr:col>
      <xdr:colOff>133910</xdr:colOff>
      <xdr:row>62</xdr:row>
      <xdr:rowOff>45720</xdr:rowOff>
    </xdr:to>
    <xdr:sp macro="" textlink="">
      <xdr:nvSpPr>
        <xdr:cNvPr id="20" name="右大かっこ 19"/>
        <xdr:cNvSpPr/>
      </xdr:nvSpPr>
      <xdr:spPr>
        <a:xfrm>
          <a:off x="7210985" y="9859496"/>
          <a:ext cx="104775" cy="3340249"/>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29135</xdr:colOff>
      <xdr:row>67</xdr:row>
      <xdr:rowOff>120617</xdr:rowOff>
    </xdr:from>
    <xdr:to>
      <xdr:col>21</xdr:col>
      <xdr:colOff>133910</xdr:colOff>
      <xdr:row>75</xdr:row>
      <xdr:rowOff>86349</xdr:rowOff>
    </xdr:to>
    <xdr:sp macro="" textlink="">
      <xdr:nvSpPr>
        <xdr:cNvPr id="25" name="右大かっこ 24"/>
        <xdr:cNvSpPr/>
      </xdr:nvSpPr>
      <xdr:spPr>
        <a:xfrm>
          <a:off x="7210985" y="14560517"/>
          <a:ext cx="104775" cy="1851682"/>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133910</xdr:colOff>
      <xdr:row>24</xdr:row>
      <xdr:rowOff>47625</xdr:rowOff>
    </xdr:from>
    <xdr:to>
      <xdr:col>21</xdr:col>
      <xdr:colOff>390523</xdr:colOff>
      <xdr:row>25</xdr:row>
      <xdr:rowOff>195951</xdr:rowOff>
    </xdr:to>
    <xdr:cxnSp macro="">
      <xdr:nvCxnSpPr>
        <xdr:cNvPr id="4" name="直線コネクタ 3"/>
        <xdr:cNvCxnSpPr>
          <a:stCxn id="18" idx="2"/>
          <a:endCxn id="33" idx="1"/>
        </xdr:cNvCxnSpPr>
      </xdr:nvCxnSpPr>
      <xdr:spPr>
        <a:xfrm flipV="1">
          <a:off x="7315760" y="4762500"/>
          <a:ext cx="256613" cy="338826"/>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390523</xdr:colOff>
      <xdr:row>23</xdr:row>
      <xdr:rowOff>66675</xdr:rowOff>
    </xdr:from>
    <xdr:ext cx="1905001" cy="590550"/>
    <xdr:sp macro="" textlink="">
      <xdr:nvSpPr>
        <xdr:cNvPr id="33" name="正方形/長方形 32"/>
        <xdr:cNvSpPr/>
      </xdr:nvSpPr>
      <xdr:spPr>
        <a:xfrm>
          <a:off x="7572373" y="4467225"/>
          <a:ext cx="1905001" cy="5905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・契約者となる「</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サポート事業所様</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の情報を記入ください。</a:t>
          </a:r>
        </a:p>
      </xdr:txBody>
    </xdr:sp>
    <xdr:clientData/>
  </xdr:oneCellAnchor>
  <xdr:twoCellAnchor>
    <xdr:from>
      <xdr:col>17</xdr:col>
      <xdr:colOff>9525</xdr:colOff>
      <xdr:row>10</xdr:row>
      <xdr:rowOff>76200</xdr:rowOff>
    </xdr:from>
    <xdr:to>
      <xdr:col>18</xdr:col>
      <xdr:colOff>0</xdr:colOff>
      <xdr:row>10</xdr:row>
      <xdr:rowOff>123825</xdr:rowOff>
    </xdr:to>
    <xdr:cxnSp macro="">
      <xdr:nvCxnSpPr>
        <xdr:cNvPr id="38" name="直線コネクタ 37"/>
        <xdr:cNvCxnSpPr>
          <a:endCxn id="45" idx="1"/>
        </xdr:cNvCxnSpPr>
      </xdr:nvCxnSpPr>
      <xdr:spPr>
        <a:xfrm>
          <a:off x="5781675" y="2000250"/>
          <a:ext cx="342900" cy="47625"/>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0</xdr:colOff>
      <xdr:row>6</xdr:row>
      <xdr:rowOff>0</xdr:rowOff>
    </xdr:from>
    <xdr:ext cx="1562100" cy="419100"/>
    <xdr:sp macro="" textlink="">
      <xdr:nvSpPr>
        <xdr:cNvPr id="44" name="正方形/長方形 43"/>
        <xdr:cNvSpPr/>
      </xdr:nvSpPr>
      <xdr:spPr>
        <a:xfrm>
          <a:off x="6124575" y="1219200"/>
          <a:ext cx="1562100" cy="41910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・「申込日」を記入ください。</a:t>
          </a:r>
        </a:p>
      </xdr:txBody>
    </xdr:sp>
    <xdr:clientData/>
  </xdr:oneCellAnchor>
  <xdr:oneCellAnchor>
    <xdr:from>
      <xdr:col>18</xdr:col>
      <xdr:colOff>0</xdr:colOff>
      <xdr:row>9</xdr:row>
      <xdr:rowOff>0</xdr:rowOff>
    </xdr:from>
    <xdr:ext cx="2257425" cy="590550"/>
    <xdr:sp macro="" textlink="">
      <xdr:nvSpPr>
        <xdr:cNvPr id="45" name="正方形/長方形 44"/>
        <xdr:cNvSpPr/>
      </xdr:nvSpPr>
      <xdr:spPr>
        <a:xfrm>
          <a:off x="6124575" y="1752600"/>
          <a:ext cx="2257425" cy="5905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・「利用開始日」は</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ブランク</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としてください。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・本サービスのスケジュールによります。</a:t>
          </a:r>
        </a:p>
      </xdr:txBody>
    </xdr:sp>
    <xdr:clientData/>
  </xdr:oneCellAnchor>
  <xdr:twoCellAnchor>
    <xdr:from>
      <xdr:col>17</xdr:col>
      <xdr:colOff>0</xdr:colOff>
      <xdr:row>7</xdr:row>
      <xdr:rowOff>28575</xdr:rowOff>
    </xdr:from>
    <xdr:to>
      <xdr:col>18</xdr:col>
      <xdr:colOff>0</xdr:colOff>
      <xdr:row>7</xdr:row>
      <xdr:rowOff>104775</xdr:rowOff>
    </xdr:to>
    <xdr:cxnSp macro="">
      <xdr:nvCxnSpPr>
        <xdr:cNvPr id="47" name="直線コネクタ 46"/>
        <xdr:cNvCxnSpPr>
          <a:endCxn id="44" idx="1"/>
        </xdr:cNvCxnSpPr>
      </xdr:nvCxnSpPr>
      <xdr:spPr>
        <a:xfrm flipV="1">
          <a:off x="5772150" y="1428750"/>
          <a:ext cx="352425" cy="76200"/>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133910</xdr:colOff>
      <xdr:row>37</xdr:row>
      <xdr:rowOff>266700</xdr:rowOff>
    </xdr:from>
    <xdr:to>
      <xdr:col>21</xdr:col>
      <xdr:colOff>390524</xdr:colOff>
      <xdr:row>39</xdr:row>
      <xdr:rowOff>86168</xdr:rowOff>
    </xdr:to>
    <xdr:cxnSp macro="">
      <xdr:nvCxnSpPr>
        <xdr:cNvPr id="50" name="直線コネクタ 49"/>
        <xdr:cNvCxnSpPr>
          <a:stCxn id="19" idx="2"/>
          <a:endCxn id="51" idx="1"/>
        </xdr:cNvCxnSpPr>
      </xdr:nvCxnSpPr>
      <xdr:spPr>
        <a:xfrm flipV="1">
          <a:off x="7315760" y="7867650"/>
          <a:ext cx="256614" cy="324293"/>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36</xdr:row>
      <xdr:rowOff>47625</xdr:rowOff>
    </xdr:from>
    <xdr:ext cx="2047875" cy="819150"/>
    <xdr:sp macro="" textlink="">
      <xdr:nvSpPr>
        <xdr:cNvPr id="51" name="正方形/長方形 50"/>
        <xdr:cNvSpPr/>
      </xdr:nvSpPr>
      <xdr:spPr>
        <a:xfrm>
          <a:off x="7572374" y="7458075"/>
          <a:ext cx="2047875" cy="8191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・送付先を記入ください。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・「ご契約者情報」と同一の場合は、</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上部のチェックボックスにチェックください。</a:t>
          </a:r>
        </a:p>
      </xdr:txBody>
    </xdr:sp>
    <xdr:clientData/>
  </xdr:oneCellAnchor>
  <xdr:twoCellAnchor>
    <xdr:from>
      <xdr:col>21</xdr:col>
      <xdr:colOff>133910</xdr:colOff>
      <xdr:row>53</xdr:row>
      <xdr:rowOff>142875</xdr:rowOff>
    </xdr:from>
    <xdr:to>
      <xdr:col>21</xdr:col>
      <xdr:colOff>390524</xdr:colOff>
      <xdr:row>54</xdr:row>
      <xdr:rowOff>147246</xdr:rowOff>
    </xdr:to>
    <xdr:cxnSp macro="">
      <xdr:nvCxnSpPr>
        <xdr:cNvPr id="58" name="直線コネクタ 57"/>
        <xdr:cNvCxnSpPr>
          <a:stCxn id="20" idx="2"/>
          <a:endCxn id="59" idx="1"/>
        </xdr:cNvCxnSpPr>
      </xdr:nvCxnSpPr>
      <xdr:spPr>
        <a:xfrm flipV="1">
          <a:off x="7315760" y="11210925"/>
          <a:ext cx="256614" cy="318696"/>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51</xdr:row>
      <xdr:rowOff>142875</xdr:rowOff>
    </xdr:from>
    <xdr:ext cx="2047875" cy="1009650"/>
    <xdr:sp macro="" textlink="">
      <xdr:nvSpPr>
        <xdr:cNvPr id="59" name="正方形/長方形 58"/>
        <xdr:cNvSpPr/>
      </xdr:nvSpPr>
      <xdr:spPr>
        <a:xfrm>
          <a:off x="7572374" y="10706100"/>
          <a:ext cx="2047875" cy="10096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・設置場所を記入ください。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・「ご契約者情報」と同一、又は</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「物品送付先」と同一の場合は、</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上部のチェックボックスにチェックください。</a:t>
          </a:r>
        </a:p>
      </xdr:txBody>
    </xdr:sp>
    <xdr:clientData/>
  </xdr:oneCellAnchor>
  <xdr:twoCellAnchor>
    <xdr:from>
      <xdr:col>21</xdr:col>
      <xdr:colOff>133910</xdr:colOff>
      <xdr:row>70</xdr:row>
      <xdr:rowOff>19050</xdr:rowOff>
    </xdr:from>
    <xdr:to>
      <xdr:col>21</xdr:col>
      <xdr:colOff>390524</xdr:colOff>
      <xdr:row>71</xdr:row>
      <xdr:rowOff>170158</xdr:rowOff>
    </xdr:to>
    <xdr:cxnSp macro="">
      <xdr:nvCxnSpPr>
        <xdr:cNvPr id="64" name="直線コネクタ 63"/>
        <xdr:cNvCxnSpPr>
          <a:stCxn id="25" idx="2"/>
          <a:endCxn id="65" idx="1"/>
        </xdr:cNvCxnSpPr>
      </xdr:nvCxnSpPr>
      <xdr:spPr>
        <a:xfrm flipV="1">
          <a:off x="7315760" y="15144750"/>
          <a:ext cx="256614" cy="341608"/>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390524</xdr:colOff>
      <xdr:row>68</xdr:row>
      <xdr:rowOff>19050</xdr:rowOff>
    </xdr:from>
    <xdr:ext cx="2047875" cy="1009650"/>
    <xdr:sp macro="" textlink="">
      <xdr:nvSpPr>
        <xdr:cNvPr id="65" name="正方形/長方形 64"/>
        <xdr:cNvSpPr/>
      </xdr:nvSpPr>
      <xdr:spPr>
        <a:xfrm>
          <a:off x="7572374" y="14639925"/>
          <a:ext cx="2047875" cy="10096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・取り扱いの「</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サポート事業所様</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の情報を記入ください。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・リモートメンテナンスのグループ化に</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使用する情報です。</a:t>
          </a:r>
        </a:p>
      </xdr:txBody>
    </xdr:sp>
    <xdr:clientData/>
  </xdr:oneCellAnchor>
  <xdr:oneCellAnchor>
    <xdr:from>
      <xdr:col>18</xdr:col>
      <xdr:colOff>0</xdr:colOff>
      <xdr:row>1</xdr:row>
      <xdr:rowOff>0</xdr:rowOff>
    </xdr:from>
    <xdr:ext cx="3390900" cy="381000"/>
    <xdr:sp macro="" textlink="">
      <xdr:nvSpPr>
        <xdr:cNvPr id="69" name="正方形/長方形 68"/>
        <xdr:cNvSpPr/>
      </xdr:nvSpPr>
      <xdr:spPr>
        <a:xfrm>
          <a:off x="6124575" y="381000"/>
          <a:ext cx="3390900" cy="381000"/>
        </a:xfrm>
        <a:prstGeom prst="rect">
          <a:avLst/>
        </a:prstGeom>
        <a:solidFill>
          <a:srgbClr val="FFFFCC"/>
        </a:solidFill>
        <a:ln w="28575">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シート目「インターフェース設定」にも記入ください。</a:t>
          </a:r>
        </a:p>
      </xdr:txBody>
    </xdr:sp>
    <xdr:clientData/>
  </xdr:oneCellAnchor>
  <xdr:oneCellAnchor>
    <xdr:from>
      <xdr:col>1</xdr:col>
      <xdr:colOff>0</xdr:colOff>
      <xdr:row>0</xdr:row>
      <xdr:rowOff>0</xdr:rowOff>
    </xdr:from>
    <xdr:ext cx="5286375" cy="504825"/>
    <xdr:sp macro="" textlink="">
      <xdr:nvSpPr>
        <xdr:cNvPr id="27" name="正方形/長方形 26"/>
        <xdr:cNvSpPr/>
      </xdr:nvSpPr>
      <xdr:spPr>
        <a:xfrm>
          <a:off x="133350" y="0"/>
          <a:ext cx="5286375" cy="504825"/>
        </a:xfrm>
        <a:prstGeom prst="rect">
          <a:avLst/>
        </a:prstGeom>
        <a:solidFill>
          <a:schemeClr val="bg1"/>
        </a:solidFill>
        <a:ln w="28575">
          <a:no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t" anchorCtr="0" forceAA="0" compatLnSpc="1">
          <a:prstTxWarp prst="textNoShape">
            <a:avLst/>
          </a:prstTxWarp>
          <a:noAutofit/>
        </a:bodyPr>
        <a:lstStyle/>
        <a:p>
          <a:pPr algn="l"/>
          <a:r>
            <a:rPr kumimoji="1" lang="ja-JP" altLang="en-US" sz="1200">
              <a:solidFill>
                <a:srgbClr val="0000FF"/>
              </a:solidFill>
              <a:latin typeface="+mj-ea"/>
              <a:ea typeface="+mj-ea"/>
              <a:cs typeface="Meiryo UI" panose="020B0604030504040204" pitchFamily="50" charset="-128"/>
            </a:rPr>
            <a:t>日本医師会ＯＲＣＡ管理機構　</a:t>
          </a:r>
          <a:endParaRPr kumimoji="1" lang="en-US" altLang="ja-JP" sz="1200">
            <a:solidFill>
              <a:srgbClr val="0000FF"/>
            </a:solidFill>
            <a:latin typeface="+mj-ea"/>
            <a:ea typeface="+mj-ea"/>
            <a:cs typeface="Meiryo UI" panose="020B0604030504040204" pitchFamily="50" charset="-128"/>
          </a:endParaRPr>
        </a:p>
        <a:p>
          <a:pPr algn="l"/>
          <a:r>
            <a:rPr kumimoji="1" lang="ja-JP" altLang="en-US" sz="1600">
              <a:solidFill>
                <a:srgbClr val="0000FF"/>
              </a:solidFill>
              <a:latin typeface="+mj-ea"/>
              <a:ea typeface="+mj-ea"/>
              <a:cs typeface="Meiryo UI" panose="020B0604030504040204" pitchFamily="50" charset="-128"/>
            </a:rPr>
            <a:t>　</a:t>
          </a:r>
          <a:r>
            <a:rPr kumimoji="1" lang="en-US" altLang="ja-JP" sz="1600" u="sng">
              <a:solidFill>
                <a:srgbClr val="0000FF"/>
              </a:solidFill>
              <a:latin typeface="+mj-ea"/>
              <a:ea typeface="+mj-ea"/>
              <a:cs typeface="Meiryo UI" panose="020B0604030504040204" pitchFamily="50" charset="-128"/>
            </a:rPr>
            <a:t>ORCAMO</a:t>
          </a:r>
          <a:r>
            <a:rPr kumimoji="1" lang="ja-JP" altLang="en-US" sz="1600" u="sng">
              <a:solidFill>
                <a:srgbClr val="0000FF"/>
              </a:solidFill>
              <a:latin typeface="+mj-ea"/>
              <a:ea typeface="+mj-ea"/>
              <a:cs typeface="Meiryo UI" panose="020B0604030504040204" pitchFamily="50" charset="-128"/>
            </a:rPr>
            <a:t>クラウド 遠隔保守用</a:t>
          </a:r>
          <a:r>
            <a:rPr kumimoji="1" lang="en-US" altLang="ja-JP" sz="1600" u="sng">
              <a:solidFill>
                <a:srgbClr val="0000FF"/>
              </a:solidFill>
              <a:latin typeface="+mj-ea"/>
              <a:ea typeface="+mj-ea"/>
              <a:cs typeface="Meiryo UI" panose="020B0604030504040204" pitchFamily="50" charset="-128"/>
            </a:rPr>
            <a:t>VPN</a:t>
          </a:r>
          <a:r>
            <a:rPr kumimoji="1" lang="ja-JP" altLang="en-US" sz="1600" u="sng">
              <a:solidFill>
                <a:srgbClr val="0000FF"/>
              </a:solidFill>
              <a:latin typeface="+mj-ea"/>
              <a:ea typeface="+mj-ea"/>
              <a:cs typeface="Meiryo UI" panose="020B0604030504040204" pitchFamily="50" charset="-128"/>
            </a:rPr>
            <a:t>サービス（ルータ型）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19050</xdr:colOff>
      <xdr:row>2</xdr:row>
      <xdr:rowOff>129702</xdr:rowOff>
    </xdr:from>
    <xdr:to>
      <xdr:col>13</xdr:col>
      <xdr:colOff>123825</xdr:colOff>
      <xdr:row>4</xdr:row>
      <xdr:rowOff>28373</xdr:rowOff>
    </xdr:to>
    <xdr:sp macro="" textlink="">
      <xdr:nvSpPr>
        <xdr:cNvPr id="11" name="右大かっこ 10"/>
        <xdr:cNvSpPr/>
      </xdr:nvSpPr>
      <xdr:spPr>
        <a:xfrm>
          <a:off x="4384337" y="482330"/>
          <a:ext cx="104775" cy="263458"/>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123825</xdr:colOff>
      <xdr:row>3</xdr:row>
      <xdr:rowOff>38100</xdr:rowOff>
    </xdr:from>
    <xdr:to>
      <xdr:col>14</xdr:col>
      <xdr:colOff>0</xdr:colOff>
      <xdr:row>3</xdr:row>
      <xdr:rowOff>79038</xdr:rowOff>
    </xdr:to>
    <xdr:cxnSp macro="">
      <xdr:nvCxnSpPr>
        <xdr:cNvPr id="12" name="直線コネクタ 11"/>
        <xdr:cNvCxnSpPr>
          <a:stCxn id="11" idx="2"/>
          <a:endCxn id="53" idx="1"/>
        </xdr:cNvCxnSpPr>
      </xdr:nvCxnSpPr>
      <xdr:spPr>
        <a:xfrm flipV="1">
          <a:off x="4486275" y="571500"/>
          <a:ext cx="228600" cy="40938"/>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26843</xdr:colOff>
      <xdr:row>6</xdr:row>
      <xdr:rowOff>25978</xdr:rowOff>
    </xdr:from>
    <xdr:to>
      <xdr:col>22</xdr:col>
      <xdr:colOff>131618</xdr:colOff>
      <xdr:row>7</xdr:row>
      <xdr:rowOff>147205</xdr:rowOff>
    </xdr:to>
    <xdr:sp macro="" textlink="">
      <xdr:nvSpPr>
        <xdr:cNvPr id="18" name="右大かっこ 17"/>
        <xdr:cNvSpPr/>
      </xdr:nvSpPr>
      <xdr:spPr>
        <a:xfrm>
          <a:off x="7561118" y="1092778"/>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9</xdr:row>
      <xdr:rowOff>26843</xdr:rowOff>
    </xdr:from>
    <xdr:to>
      <xdr:col>22</xdr:col>
      <xdr:colOff>131618</xdr:colOff>
      <xdr:row>10</xdr:row>
      <xdr:rowOff>148070</xdr:rowOff>
    </xdr:to>
    <xdr:sp macro="" textlink="">
      <xdr:nvSpPr>
        <xdr:cNvPr id="25" name="右大かっこ 24"/>
        <xdr:cNvSpPr/>
      </xdr:nvSpPr>
      <xdr:spPr>
        <a:xfrm>
          <a:off x="7561118" y="1607993"/>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11</xdr:row>
      <xdr:rowOff>36359</xdr:rowOff>
    </xdr:from>
    <xdr:to>
      <xdr:col>22</xdr:col>
      <xdr:colOff>131618</xdr:colOff>
      <xdr:row>12</xdr:row>
      <xdr:rowOff>157586</xdr:rowOff>
    </xdr:to>
    <xdr:sp macro="" textlink="">
      <xdr:nvSpPr>
        <xdr:cNvPr id="26" name="右大かっこ 25"/>
        <xdr:cNvSpPr/>
      </xdr:nvSpPr>
      <xdr:spPr>
        <a:xfrm>
          <a:off x="7561118" y="1960409"/>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16</xdr:row>
      <xdr:rowOff>25977</xdr:rowOff>
    </xdr:from>
    <xdr:to>
      <xdr:col>22</xdr:col>
      <xdr:colOff>131618</xdr:colOff>
      <xdr:row>17</xdr:row>
      <xdr:rowOff>147205</xdr:rowOff>
    </xdr:to>
    <xdr:sp macro="" textlink="">
      <xdr:nvSpPr>
        <xdr:cNvPr id="28" name="右大かっこ 27"/>
        <xdr:cNvSpPr/>
      </xdr:nvSpPr>
      <xdr:spPr>
        <a:xfrm>
          <a:off x="7561118" y="2826327"/>
          <a:ext cx="104775" cy="292678"/>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18</xdr:row>
      <xdr:rowOff>31173</xdr:rowOff>
    </xdr:from>
    <xdr:to>
      <xdr:col>22</xdr:col>
      <xdr:colOff>131618</xdr:colOff>
      <xdr:row>19</xdr:row>
      <xdr:rowOff>152400</xdr:rowOff>
    </xdr:to>
    <xdr:sp macro="" textlink="">
      <xdr:nvSpPr>
        <xdr:cNvPr id="29" name="右大かっこ 28"/>
        <xdr:cNvSpPr/>
      </xdr:nvSpPr>
      <xdr:spPr>
        <a:xfrm>
          <a:off x="7561118" y="3174423"/>
          <a:ext cx="104775" cy="292677"/>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26843</xdr:colOff>
      <xdr:row>20</xdr:row>
      <xdr:rowOff>36368</xdr:rowOff>
    </xdr:from>
    <xdr:to>
      <xdr:col>22</xdr:col>
      <xdr:colOff>131618</xdr:colOff>
      <xdr:row>22</xdr:row>
      <xdr:rowOff>155863</xdr:rowOff>
    </xdr:to>
    <xdr:sp macro="" textlink="">
      <xdr:nvSpPr>
        <xdr:cNvPr id="30" name="右大かっこ 29"/>
        <xdr:cNvSpPr/>
      </xdr:nvSpPr>
      <xdr:spPr>
        <a:xfrm>
          <a:off x="7561118" y="3522518"/>
          <a:ext cx="104775" cy="462395"/>
        </a:xfrm>
        <a:prstGeom prst="rightBracket">
          <a:avLst>
            <a:gd name="adj" fmla="val 177755"/>
          </a:avLst>
        </a:prstGeom>
        <a:ln w="38100">
          <a:solidFill>
            <a:schemeClr val="accent5"/>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131618</xdr:colOff>
      <xdr:row>4</xdr:row>
      <xdr:rowOff>161925</xdr:rowOff>
    </xdr:from>
    <xdr:to>
      <xdr:col>23</xdr:col>
      <xdr:colOff>0</xdr:colOff>
      <xdr:row>7</xdr:row>
      <xdr:rowOff>867</xdr:rowOff>
    </xdr:to>
    <xdr:cxnSp macro="">
      <xdr:nvCxnSpPr>
        <xdr:cNvPr id="37" name="直線コネクタ 36"/>
        <xdr:cNvCxnSpPr>
          <a:stCxn id="18" idx="2"/>
          <a:endCxn id="74" idx="1"/>
        </xdr:cNvCxnSpPr>
      </xdr:nvCxnSpPr>
      <xdr:spPr>
        <a:xfrm flipV="1">
          <a:off x="7665893" y="876300"/>
          <a:ext cx="220807" cy="362817"/>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131618</xdr:colOff>
      <xdr:row>7</xdr:row>
      <xdr:rowOff>161925</xdr:rowOff>
    </xdr:from>
    <xdr:to>
      <xdr:col>23</xdr:col>
      <xdr:colOff>0</xdr:colOff>
      <xdr:row>10</xdr:row>
      <xdr:rowOff>1732</xdr:rowOff>
    </xdr:to>
    <xdr:cxnSp macro="">
      <xdr:nvCxnSpPr>
        <xdr:cNvPr id="46" name="直線コネクタ 45"/>
        <xdr:cNvCxnSpPr>
          <a:stCxn id="25" idx="2"/>
          <a:endCxn id="76" idx="1"/>
        </xdr:cNvCxnSpPr>
      </xdr:nvCxnSpPr>
      <xdr:spPr>
        <a:xfrm flipV="1">
          <a:off x="7665893" y="1400175"/>
          <a:ext cx="220807" cy="354157"/>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0</xdr:colOff>
      <xdr:row>2</xdr:row>
      <xdr:rowOff>0</xdr:rowOff>
    </xdr:from>
    <xdr:ext cx="2905686" cy="438150"/>
    <xdr:sp macro="" textlink="">
      <xdr:nvSpPr>
        <xdr:cNvPr id="53" name="正方形/長方形 52"/>
        <xdr:cNvSpPr/>
      </xdr:nvSpPr>
      <xdr:spPr>
        <a:xfrm>
          <a:off x="4714875" y="352425"/>
          <a:ext cx="2905686" cy="4381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IF</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設定です。</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PPPoE</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」から選択ください。</a:t>
          </a:r>
        </a:p>
      </xdr:txBody>
    </xdr:sp>
    <xdr:clientData/>
  </xdr:oneCellAnchor>
  <xdr:twoCellAnchor>
    <xdr:from>
      <xdr:col>22</xdr:col>
      <xdr:colOff>131618</xdr:colOff>
      <xdr:row>19</xdr:row>
      <xdr:rowOff>6062</xdr:rowOff>
    </xdr:from>
    <xdr:to>
      <xdr:col>23</xdr:col>
      <xdr:colOff>1</xdr:colOff>
      <xdr:row>21</xdr:row>
      <xdr:rowOff>61913</xdr:rowOff>
    </xdr:to>
    <xdr:cxnSp macro="">
      <xdr:nvCxnSpPr>
        <xdr:cNvPr id="55" name="直線コネクタ 54"/>
        <xdr:cNvCxnSpPr>
          <a:stCxn id="29" idx="2"/>
          <a:endCxn id="69" idx="1"/>
        </xdr:cNvCxnSpPr>
      </xdr:nvCxnSpPr>
      <xdr:spPr>
        <a:xfrm>
          <a:off x="7665893" y="3320762"/>
          <a:ext cx="220808" cy="398751"/>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131618</xdr:colOff>
      <xdr:row>17</xdr:row>
      <xdr:rowOff>866</xdr:rowOff>
    </xdr:from>
    <xdr:to>
      <xdr:col>23</xdr:col>
      <xdr:colOff>1</xdr:colOff>
      <xdr:row>17</xdr:row>
      <xdr:rowOff>147638</xdr:rowOff>
    </xdr:to>
    <xdr:cxnSp macro="">
      <xdr:nvCxnSpPr>
        <xdr:cNvPr id="61" name="直線コネクタ 60"/>
        <xdr:cNvCxnSpPr>
          <a:stCxn id="28" idx="2"/>
          <a:endCxn id="70" idx="1"/>
        </xdr:cNvCxnSpPr>
      </xdr:nvCxnSpPr>
      <xdr:spPr>
        <a:xfrm>
          <a:off x="7665893" y="2972666"/>
          <a:ext cx="220808" cy="146772"/>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131618</xdr:colOff>
      <xdr:row>21</xdr:row>
      <xdr:rowOff>96116</xdr:rowOff>
    </xdr:from>
    <xdr:to>
      <xdr:col>23</xdr:col>
      <xdr:colOff>0</xdr:colOff>
      <xdr:row>25</xdr:row>
      <xdr:rowOff>14288</xdr:rowOff>
    </xdr:to>
    <xdr:cxnSp macro="">
      <xdr:nvCxnSpPr>
        <xdr:cNvPr id="64" name="直線コネクタ 63"/>
        <xdr:cNvCxnSpPr>
          <a:stCxn id="30" idx="2"/>
          <a:endCxn id="68" idx="1"/>
        </xdr:cNvCxnSpPr>
      </xdr:nvCxnSpPr>
      <xdr:spPr>
        <a:xfrm>
          <a:off x="7665893" y="3753716"/>
          <a:ext cx="220807" cy="613497"/>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0</xdr:colOff>
      <xdr:row>23</xdr:row>
      <xdr:rowOff>0</xdr:rowOff>
    </xdr:from>
    <xdr:ext cx="3019425" cy="714375"/>
    <xdr:sp macro="" textlink="">
      <xdr:nvSpPr>
        <xdr:cNvPr id="68" name="正方形/長方形 67"/>
        <xdr:cNvSpPr/>
      </xdr:nvSpPr>
      <xdr:spPr>
        <a:xfrm>
          <a:off x="7886700" y="4010025"/>
          <a:ext cx="3019425" cy="7143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・通常は「</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アドレスを使用する」を選択ください。</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・「個別指定する」を選択した場合は、優先</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代替</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を指定ください。</a:t>
          </a:r>
        </a:p>
      </xdr:txBody>
    </xdr:sp>
    <xdr:clientData/>
  </xdr:oneCellAnchor>
  <xdr:oneCellAnchor>
    <xdr:from>
      <xdr:col>23</xdr:col>
      <xdr:colOff>1</xdr:colOff>
      <xdr:row>20</xdr:row>
      <xdr:rowOff>9525</xdr:rowOff>
    </xdr:from>
    <xdr:ext cx="3019425" cy="447675"/>
    <xdr:sp macro="" textlink="">
      <xdr:nvSpPr>
        <xdr:cNvPr id="69" name="正方形/長方形 68"/>
        <xdr:cNvSpPr/>
      </xdr:nvSpPr>
      <xdr:spPr>
        <a:xfrm>
          <a:off x="7886701" y="3495675"/>
          <a:ext cx="3019425" cy="4476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配信」の開始</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終了</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アドレスを記入ください。</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割当て個数は「</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個</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~128</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個</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」です。</a:t>
          </a:r>
        </a:p>
      </xdr:txBody>
    </xdr:sp>
    <xdr:clientData/>
  </xdr:oneCellAnchor>
  <xdr:oneCellAnchor>
    <xdr:from>
      <xdr:col>23</xdr:col>
      <xdr:colOff>1</xdr:colOff>
      <xdr:row>16</xdr:row>
      <xdr:rowOff>0</xdr:rowOff>
    </xdr:from>
    <xdr:ext cx="3019425" cy="638175"/>
    <xdr:sp macro="" textlink="">
      <xdr:nvSpPr>
        <xdr:cNvPr id="70" name="正方形/長方形 69"/>
        <xdr:cNvSpPr/>
      </xdr:nvSpPr>
      <xdr:spPr>
        <a:xfrm>
          <a:off x="7886701" y="2800350"/>
          <a:ext cx="3019425" cy="6381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IF</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設定です。「</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アドレス」を記入ください。</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・サブネットマスクは「</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24</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」固定です。</a:t>
          </a: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利用の有無」を選択ください。</a:t>
          </a:r>
        </a:p>
      </xdr:txBody>
    </xdr:sp>
    <xdr:clientData/>
  </xdr:oneCellAnchor>
  <xdr:oneCellAnchor>
    <xdr:from>
      <xdr:col>23</xdr:col>
      <xdr:colOff>0</xdr:colOff>
      <xdr:row>4</xdr:row>
      <xdr:rowOff>0</xdr:rowOff>
    </xdr:from>
    <xdr:ext cx="2324100" cy="323850"/>
    <xdr:sp macro="" textlink="">
      <xdr:nvSpPr>
        <xdr:cNvPr id="74" name="正方形/長方形 73"/>
        <xdr:cNvSpPr/>
      </xdr:nvSpPr>
      <xdr:spPr>
        <a:xfrm>
          <a:off x="7886700" y="714375"/>
          <a:ext cx="2324100" cy="3238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PPPoE</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」選択時に記入ください。</a:t>
          </a:r>
        </a:p>
      </xdr:txBody>
    </xdr:sp>
    <xdr:clientData/>
  </xdr:oneCellAnchor>
  <xdr:oneCellAnchor>
    <xdr:from>
      <xdr:col>23</xdr:col>
      <xdr:colOff>0</xdr:colOff>
      <xdr:row>7</xdr:row>
      <xdr:rowOff>0</xdr:rowOff>
    </xdr:from>
    <xdr:ext cx="2324100" cy="323850"/>
    <xdr:sp macro="" textlink="">
      <xdr:nvSpPr>
        <xdr:cNvPr id="76" name="正方形/長方形 75"/>
        <xdr:cNvSpPr/>
      </xdr:nvSpPr>
      <xdr:spPr>
        <a:xfrm>
          <a:off x="7886700" y="1238250"/>
          <a:ext cx="2324100" cy="323850"/>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アドレス」選択時に記入ください。</a:t>
          </a:r>
        </a:p>
      </xdr:txBody>
    </xdr:sp>
    <xdr:clientData/>
  </xdr:oneCellAnchor>
  <xdr:oneCellAnchor>
    <xdr:from>
      <xdr:col>23</xdr:col>
      <xdr:colOff>0</xdr:colOff>
      <xdr:row>9</xdr:row>
      <xdr:rowOff>171449</xdr:rowOff>
    </xdr:from>
    <xdr:ext cx="3028950" cy="904875"/>
    <xdr:sp macro="" textlink="">
      <xdr:nvSpPr>
        <xdr:cNvPr id="78" name="正方形/長方形 77"/>
        <xdr:cNvSpPr/>
      </xdr:nvSpPr>
      <xdr:spPr>
        <a:xfrm>
          <a:off x="7886700" y="1752599"/>
          <a:ext cx="3028950" cy="904875"/>
        </a:xfrm>
        <a:prstGeom prst="rect">
          <a:avLst/>
        </a:prstGeom>
        <a:solidFill>
          <a:schemeClr val="accent5">
            <a:lumMod val="20000"/>
            <a:lumOff val="80000"/>
          </a:schemeClr>
        </a:solidFill>
        <a:ln w="28575">
          <a:solidFill>
            <a:srgbClr val="4BACC6"/>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・本ルータが参照する</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サーバを指定ください。</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DHCP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PPPoE</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ブランク</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の場合は、</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上位より配信の</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DNS</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サーバが設定されます。</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・「固定</a:t>
          </a:r>
          <a:r>
            <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アドレス」の場合は、必ず指定ください。</a:t>
          </a:r>
        </a:p>
      </xdr:txBody>
    </xdr:sp>
    <xdr:clientData/>
  </xdr:oneCellAnchor>
  <xdr:twoCellAnchor>
    <xdr:from>
      <xdr:col>22</xdr:col>
      <xdr:colOff>131618</xdr:colOff>
      <xdr:row>12</xdr:row>
      <xdr:rowOff>11248</xdr:rowOff>
    </xdr:from>
    <xdr:to>
      <xdr:col>23</xdr:col>
      <xdr:colOff>0</xdr:colOff>
      <xdr:row>12</xdr:row>
      <xdr:rowOff>109537</xdr:rowOff>
    </xdr:to>
    <xdr:cxnSp macro="">
      <xdr:nvCxnSpPr>
        <xdr:cNvPr id="79" name="直線コネクタ 78"/>
        <xdr:cNvCxnSpPr>
          <a:stCxn id="26" idx="2"/>
          <a:endCxn id="78" idx="1"/>
        </xdr:cNvCxnSpPr>
      </xdr:nvCxnSpPr>
      <xdr:spPr>
        <a:xfrm>
          <a:off x="7665893" y="2106748"/>
          <a:ext cx="220807" cy="98289"/>
        </a:xfrm>
        <a:prstGeom prst="line">
          <a:avLst/>
        </a:prstGeom>
        <a:ln w="25400">
          <a:solidFill>
            <a:srgbClr val="4BACC6"/>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133349</xdr:colOff>
      <xdr:row>24</xdr:row>
      <xdr:rowOff>0</xdr:rowOff>
    </xdr:from>
    <xdr:ext cx="6705601" cy="3228976"/>
    <xdr:sp macro="" textlink="">
      <xdr:nvSpPr>
        <xdr:cNvPr id="86" name="正方形/長方形 85"/>
        <xdr:cNvSpPr/>
      </xdr:nvSpPr>
      <xdr:spPr>
        <a:xfrm>
          <a:off x="133349" y="4181475"/>
          <a:ext cx="6705601" cy="3228976"/>
        </a:xfrm>
        <a:prstGeom prst="rect">
          <a:avLst/>
        </a:prstGeom>
        <a:solidFill>
          <a:srgbClr val="FFFFCC"/>
        </a:solidFill>
        <a:ln w="28575">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overflow" horzOverflow="overflow" vert="horz" wrap="none" lIns="36000" tIns="36000" rIns="36000" bIns="36000" numCol="1" spcCol="0" rtlCol="0" fromWordArt="0" anchor="ctr" anchorCtr="0" forceAA="0" compatLnSpc="1">
          <a:prstTxWarp prst="textNoShape">
            <a:avLst/>
          </a:prstTxWarp>
          <a:noAutofit/>
        </a:bodyPr>
        <a:lstStyle/>
        <a:p>
          <a:pPr algn="l"/>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ご注意点</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上記はデフォルト値を記入しています。お客様環境に合わせて修正ください。</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本ルータの</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側ネットワークは重複しないようにしてください。</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本ルータの</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LAN</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側ネットワークには下記</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アドレス帯と重複する</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アドレス帯は、</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は設定しないようお願いします。正しく動作しない場合があります。</a:t>
          </a: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＜本サービスで予約の</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IP</a:t>
          </a:r>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アドレス帯＞</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10.5.0.0/16	10.32.165.0/24	10.104.0.0/21</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10.144.0.0/13	10.156.0.0/16	10.160.0.0/24</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10.160.32.0/24	10.170.0.0/16	10.171.0.0/16</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10.190.0.0/16	10.191.0.0/16	10.192.0.0/10</a:t>
          </a:r>
        </a:p>
        <a:p>
          <a:pPr algn="l"/>
          <a:r>
            <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172.16.0.0/19	172.19.0.8/30	172.20.0.0/16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90"/>
  <sheetViews>
    <sheetView tabSelected="1" view="pageBreakPreview" zoomScaleNormal="100" zoomScaleSheetLayoutView="100" workbookViewId="0">
      <selection activeCell="F10" sqref="F10:I10"/>
    </sheetView>
  </sheetViews>
  <sheetFormatPr defaultRowHeight="13.5"/>
  <cols>
    <col min="1" max="1" width="1.75" style="20" customWidth="1"/>
    <col min="2" max="21" width="4.625" style="20" customWidth="1"/>
    <col min="22" max="256" width="9" style="20"/>
    <col min="257" max="257" width="1.75" style="20" customWidth="1"/>
    <col min="258" max="277" width="4.625" style="20" customWidth="1"/>
    <col min="278" max="512" width="9" style="20"/>
    <col min="513" max="513" width="1.75" style="20" customWidth="1"/>
    <col min="514" max="533" width="4.625" style="20" customWidth="1"/>
    <col min="534" max="768" width="9" style="20"/>
    <col min="769" max="769" width="1.75" style="20" customWidth="1"/>
    <col min="770" max="789" width="4.625" style="20" customWidth="1"/>
    <col min="790" max="1024" width="9" style="20"/>
    <col min="1025" max="1025" width="1.75" style="20" customWidth="1"/>
    <col min="1026" max="1045" width="4.625" style="20" customWidth="1"/>
    <col min="1046" max="1280" width="9" style="20"/>
    <col min="1281" max="1281" width="1.75" style="20" customWidth="1"/>
    <col min="1282" max="1301" width="4.625" style="20" customWidth="1"/>
    <col min="1302" max="1536" width="9" style="20"/>
    <col min="1537" max="1537" width="1.75" style="20" customWidth="1"/>
    <col min="1538" max="1557" width="4.625" style="20" customWidth="1"/>
    <col min="1558" max="1792" width="9" style="20"/>
    <col min="1793" max="1793" width="1.75" style="20" customWidth="1"/>
    <col min="1794" max="1813" width="4.625" style="20" customWidth="1"/>
    <col min="1814" max="2048" width="9" style="20"/>
    <col min="2049" max="2049" width="1.75" style="20" customWidth="1"/>
    <col min="2050" max="2069" width="4.625" style="20" customWidth="1"/>
    <col min="2070" max="2304" width="9" style="20"/>
    <col min="2305" max="2305" width="1.75" style="20" customWidth="1"/>
    <col min="2306" max="2325" width="4.625" style="20" customWidth="1"/>
    <col min="2326" max="2560" width="9" style="20"/>
    <col min="2561" max="2561" width="1.75" style="20" customWidth="1"/>
    <col min="2562" max="2581" width="4.625" style="20" customWidth="1"/>
    <col min="2582" max="2816" width="9" style="20"/>
    <col min="2817" max="2817" width="1.75" style="20" customWidth="1"/>
    <col min="2818" max="2837" width="4.625" style="20" customWidth="1"/>
    <col min="2838" max="3072" width="9" style="20"/>
    <col min="3073" max="3073" width="1.75" style="20" customWidth="1"/>
    <col min="3074" max="3093" width="4.625" style="20" customWidth="1"/>
    <col min="3094" max="3328" width="9" style="20"/>
    <col min="3329" max="3329" width="1.75" style="20" customWidth="1"/>
    <col min="3330" max="3349" width="4.625" style="20" customWidth="1"/>
    <col min="3350" max="3584" width="9" style="20"/>
    <col min="3585" max="3585" width="1.75" style="20" customWidth="1"/>
    <col min="3586" max="3605" width="4.625" style="20" customWidth="1"/>
    <col min="3606" max="3840" width="9" style="20"/>
    <col min="3841" max="3841" width="1.75" style="20" customWidth="1"/>
    <col min="3842" max="3861" width="4.625" style="20" customWidth="1"/>
    <col min="3862" max="4096" width="9" style="20"/>
    <col min="4097" max="4097" width="1.75" style="20" customWidth="1"/>
    <col min="4098" max="4117" width="4.625" style="20" customWidth="1"/>
    <col min="4118" max="4352" width="9" style="20"/>
    <col min="4353" max="4353" width="1.75" style="20" customWidth="1"/>
    <col min="4354" max="4373" width="4.625" style="20" customWidth="1"/>
    <col min="4374" max="4608" width="9" style="20"/>
    <col min="4609" max="4609" width="1.75" style="20" customWidth="1"/>
    <col min="4610" max="4629" width="4.625" style="20" customWidth="1"/>
    <col min="4630" max="4864" width="9" style="20"/>
    <col min="4865" max="4865" width="1.75" style="20" customWidth="1"/>
    <col min="4866" max="4885" width="4.625" style="20" customWidth="1"/>
    <col min="4886" max="5120" width="9" style="20"/>
    <col min="5121" max="5121" width="1.75" style="20" customWidth="1"/>
    <col min="5122" max="5141" width="4.625" style="20" customWidth="1"/>
    <col min="5142" max="5376" width="9" style="20"/>
    <col min="5377" max="5377" width="1.75" style="20" customWidth="1"/>
    <col min="5378" max="5397" width="4.625" style="20" customWidth="1"/>
    <col min="5398" max="5632" width="9" style="20"/>
    <col min="5633" max="5633" width="1.75" style="20" customWidth="1"/>
    <col min="5634" max="5653" width="4.625" style="20" customWidth="1"/>
    <col min="5654" max="5888" width="9" style="20"/>
    <col min="5889" max="5889" width="1.75" style="20" customWidth="1"/>
    <col min="5890" max="5909" width="4.625" style="20" customWidth="1"/>
    <col min="5910" max="6144" width="9" style="20"/>
    <col min="6145" max="6145" width="1.75" style="20" customWidth="1"/>
    <col min="6146" max="6165" width="4.625" style="20" customWidth="1"/>
    <col min="6166" max="6400" width="9" style="20"/>
    <col min="6401" max="6401" width="1.75" style="20" customWidth="1"/>
    <col min="6402" max="6421" width="4.625" style="20" customWidth="1"/>
    <col min="6422" max="6656" width="9" style="20"/>
    <col min="6657" max="6657" width="1.75" style="20" customWidth="1"/>
    <col min="6658" max="6677" width="4.625" style="20" customWidth="1"/>
    <col min="6678" max="6912" width="9" style="20"/>
    <col min="6913" max="6913" width="1.75" style="20" customWidth="1"/>
    <col min="6914" max="6933" width="4.625" style="20" customWidth="1"/>
    <col min="6934" max="7168" width="9" style="20"/>
    <col min="7169" max="7169" width="1.75" style="20" customWidth="1"/>
    <col min="7170" max="7189" width="4.625" style="20" customWidth="1"/>
    <col min="7190" max="7424" width="9" style="20"/>
    <col min="7425" max="7425" width="1.75" style="20" customWidth="1"/>
    <col min="7426" max="7445" width="4.625" style="20" customWidth="1"/>
    <col min="7446" max="7680" width="9" style="20"/>
    <col min="7681" max="7681" width="1.75" style="20" customWidth="1"/>
    <col min="7682" max="7701" width="4.625" style="20" customWidth="1"/>
    <col min="7702" max="7936" width="9" style="20"/>
    <col min="7937" max="7937" width="1.75" style="20" customWidth="1"/>
    <col min="7938" max="7957" width="4.625" style="20" customWidth="1"/>
    <col min="7958" max="8192" width="9" style="20"/>
    <col min="8193" max="8193" width="1.75" style="20" customWidth="1"/>
    <col min="8194" max="8213" width="4.625" style="20" customWidth="1"/>
    <col min="8214" max="8448" width="9" style="20"/>
    <col min="8449" max="8449" width="1.75" style="20" customWidth="1"/>
    <col min="8450" max="8469" width="4.625" style="20" customWidth="1"/>
    <col min="8470" max="8704" width="9" style="20"/>
    <col min="8705" max="8705" width="1.75" style="20" customWidth="1"/>
    <col min="8706" max="8725" width="4.625" style="20" customWidth="1"/>
    <col min="8726" max="8960" width="9" style="20"/>
    <col min="8961" max="8961" width="1.75" style="20" customWidth="1"/>
    <col min="8962" max="8981" width="4.625" style="20" customWidth="1"/>
    <col min="8982" max="9216" width="9" style="20"/>
    <col min="9217" max="9217" width="1.75" style="20" customWidth="1"/>
    <col min="9218" max="9237" width="4.625" style="20" customWidth="1"/>
    <col min="9238" max="9472" width="9" style="20"/>
    <col min="9473" max="9473" width="1.75" style="20" customWidth="1"/>
    <col min="9474" max="9493" width="4.625" style="20" customWidth="1"/>
    <col min="9494" max="9728" width="9" style="20"/>
    <col min="9729" max="9729" width="1.75" style="20" customWidth="1"/>
    <col min="9730" max="9749" width="4.625" style="20" customWidth="1"/>
    <col min="9750" max="9984" width="9" style="20"/>
    <col min="9985" max="9985" width="1.75" style="20" customWidth="1"/>
    <col min="9986" max="10005" width="4.625" style="20" customWidth="1"/>
    <col min="10006" max="10240" width="9" style="20"/>
    <col min="10241" max="10241" width="1.75" style="20" customWidth="1"/>
    <col min="10242" max="10261" width="4.625" style="20" customWidth="1"/>
    <col min="10262" max="10496" width="9" style="20"/>
    <col min="10497" max="10497" width="1.75" style="20" customWidth="1"/>
    <col min="10498" max="10517" width="4.625" style="20" customWidth="1"/>
    <col min="10518" max="10752" width="9" style="20"/>
    <col min="10753" max="10753" width="1.75" style="20" customWidth="1"/>
    <col min="10754" max="10773" width="4.625" style="20" customWidth="1"/>
    <col min="10774" max="11008" width="9" style="20"/>
    <col min="11009" max="11009" width="1.75" style="20" customWidth="1"/>
    <col min="11010" max="11029" width="4.625" style="20" customWidth="1"/>
    <col min="11030" max="11264" width="9" style="20"/>
    <col min="11265" max="11265" width="1.75" style="20" customWidth="1"/>
    <col min="11266" max="11285" width="4.625" style="20" customWidth="1"/>
    <col min="11286" max="11520" width="9" style="20"/>
    <col min="11521" max="11521" width="1.75" style="20" customWidth="1"/>
    <col min="11522" max="11541" width="4.625" style="20" customWidth="1"/>
    <col min="11542" max="11776" width="9" style="20"/>
    <col min="11777" max="11777" width="1.75" style="20" customWidth="1"/>
    <col min="11778" max="11797" width="4.625" style="20" customWidth="1"/>
    <col min="11798" max="12032" width="9" style="20"/>
    <col min="12033" max="12033" width="1.75" style="20" customWidth="1"/>
    <col min="12034" max="12053" width="4.625" style="20" customWidth="1"/>
    <col min="12054" max="12288" width="9" style="20"/>
    <col min="12289" max="12289" width="1.75" style="20" customWidth="1"/>
    <col min="12290" max="12309" width="4.625" style="20" customWidth="1"/>
    <col min="12310" max="12544" width="9" style="20"/>
    <col min="12545" max="12545" width="1.75" style="20" customWidth="1"/>
    <col min="12546" max="12565" width="4.625" style="20" customWidth="1"/>
    <col min="12566" max="12800" width="9" style="20"/>
    <col min="12801" max="12801" width="1.75" style="20" customWidth="1"/>
    <col min="12802" max="12821" width="4.625" style="20" customWidth="1"/>
    <col min="12822" max="13056" width="9" style="20"/>
    <col min="13057" max="13057" width="1.75" style="20" customWidth="1"/>
    <col min="13058" max="13077" width="4.625" style="20" customWidth="1"/>
    <col min="13078" max="13312" width="9" style="20"/>
    <col min="13313" max="13313" width="1.75" style="20" customWidth="1"/>
    <col min="13314" max="13333" width="4.625" style="20" customWidth="1"/>
    <col min="13334" max="13568" width="9" style="20"/>
    <col min="13569" max="13569" width="1.75" style="20" customWidth="1"/>
    <col min="13570" max="13589" width="4.625" style="20" customWidth="1"/>
    <col min="13590" max="13824" width="9" style="20"/>
    <col min="13825" max="13825" width="1.75" style="20" customWidth="1"/>
    <col min="13826" max="13845" width="4.625" style="20" customWidth="1"/>
    <col min="13846" max="14080" width="9" style="20"/>
    <col min="14081" max="14081" width="1.75" style="20" customWidth="1"/>
    <col min="14082" max="14101" width="4.625" style="20" customWidth="1"/>
    <col min="14102" max="14336" width="9" style="20"/>
    <col min="14337" max="14337" width="1.75" style="20" customWidth="1"/>
    <col min="14338" max="14357" width="4.625" style="20" customWidth="1"/>
    <col min="14358" max="14592" width="9" style="20"/>
    <col min="14593" max="14593" width="1.75" style="20" customWidth="1"/>
    <col min="14594" max="14613" width="4.625" style="20" customWidth="1"/>
    <col min="14614" max="14848" width="9" style="20"/>
    <col min="14849" max="14849" width="1.75" style="20" customWidth="1"/>
    <col min="14850" max="14869" width="4.625" style="20" customWidth="1"/>
    <col min="14870" max="15104" width="9" style="20"/>
    <col min="15105" max="15105" width="1.75" style="20" customWidth="1"/>
    <col min="15106" max="15125" width="4.625" style="20" customWidth="1"/>
    <col min="15126" max="15360" width="9" style="20"/>
    <col min="15361" max="15361" width="1.75" style="20" customWidth="1"/>
    <col min="15362" max="15381" width="4.625" style="20" customWidth="1"/>
    <col min="15382" max="15616" width="9" style="20"/>
    <col min="15617" max="15617" width="1.75" style="20" customWidth="1"/>
    <col min="15618" max="15637" width="4.625" style="20" customWidth="1"/>
    <col min="15638" max="15872" width="9" style="20"/>
    <col min="15873" max="15873" width="1.75" style="20" customWidth="1"/>
    <col min="15874" max="15893" width="4.625" style="20" customWidth="1"/>
    <col min="15894" max="16128" width="9" style="20"/>
    <col min="16129" max="16129" width="1.75" style="20" customWidth="1"/>
    <col min="16130" max="16149" width="4.625" style="20" customWidth="1"/>
    <col min="16150" max="16384" width="9" style="20"/>
  </cols>
  <sheetData>
    <row r="1" spans="2:27" ht="45" customHeight="1">
      <c r="U1" s="21" t="s">
        <v>209</v>
      </c>
    </row>
    <row r="2" spans="2:27" ht="14.25" hidden="1">
      <c r="B2" s="22" t="s">
        <v>195</v>
      </c>
      <c r="C2" s="22"/>
      <c r="D2" s="23"/>
      <c r="E2" s="23"/>
      <c r="F2" s="23"/>
      <c r="G2" s="23"/>
      <c r="H2" s="23"/>
      <c r="I2" s="24"/>
      <c r="U2" s="21"/>
    </row>
    <row r="3" spans="2:27" ht="21">
      <c r="B3" s="155">
        <f>I22</f>
        <v>0</v>
      </c>
      <c r="C3" s="155"/>
      <c r="D3" s="155"/>
      <c r="E3" s="155"/>
      <c r="F3" s="155"/>
      <c r="G3" s="155"/>
      <c r="H3" s="155"/>
      <c r="I3" s="155"/>
      <c r="J3" s="155"/>
      <c r="K3" s="155"/>
      <c r="L3" s="40" t="s">
        <v>63</v>
      </c>
      <c r="M3" s="25"/>
      <c r="N3" s="25"/>
      <c r="O3" s="25"/>
    </row>
    <row r="4" spans="2:27" ht="14.25" thickBot="1">
      <c r="B4" s="23"/>
      <c r="C4" s="23"/>
      <c r="D4" s="23"/>
      <c r="E4" s="23"/>
      <c r="F4" s="23"/>
      <c r="G4" s="23"/>
      <c r="H4" s="26"/>
      <c r="I4" s="23"/>
    </row>
    <row r="5" spans="2:27" ht="15" thickBot="1">
      <c r="B5" s="156" t="s">
        <v>24</v>
      </c>
      <c r="C5" s="156"/>
      <c r="D5" s="156"/>
      <c r="E5" s="156"/>
      <c r="F5" s="156"/>
      <c r="G5" s="156"/>
      <c r="H5" s="156"/>
      <c r="K5" s="174" t="s">
        <v>200</v>
      </c>
      <c r="L5" s="175"/>
      <c r="M5" s="176"/>
      <c r="N5" s="234" t="s">
        <v>226</v>
      </c>
      <c r="O5" s="235"/>
      <c r="P5" s="235"/>
      <c r="Q5" s="236"/>
    </row>
    <row r="6" spans="2:27" ht="15.75">
      <c r="B6" s="157" t="s">
        <v>0</v>
      </c>
      <c r="C6" s="158"/>
      <c r="D6" s="158"/>
      <c r="E6" s="158"/>
      <c r="F6" s="158"/>
      <c r="G6" s="158"/>
      <c r="H6" s="158"/>
    </row>
    <row r="7" spans="2:27" ht="14.25" thickBot="1">
      <c r="K7" s="27" t="s">
        <v>1</v>
      </c>
    </row>
    <row r="8" spans="2:27" ht="14.25" thickBot="1">
      <c r="B8" s="159" t="s">
        <v>2</v>
      </c>
      <c r="C8" s="160"/>
      <c r="D8" s="160"/>
      <c r="E8" s="161"/>
      <c r="F8" s="162" t="s">
        <v>3</v>
      </c>
      <c r="G8" s="163"/>
      <c r="H8" s="163"/>
      <c r="I8" s="164"/>
      <c r="K8" s="165" t="s">
        <v>4</v>
      </c>
      <c r="L8" s="166"/>
      <c r="M8" s="167"/>
      <c r="N8" s="177"/>
      <c r="O8" s="178"/>
      <c r="P8" s="178"/>
      <c r="Q8" s="179"/>
    </row>
    <row r="9" spans="2:27">
      <c r="B9" s="180" t="s">
        <v>178</v>
      </c>
      <c r="C9" s="181"/>
      <c r="D9" s="181"/>
      <c r="E9" s="181"/>
      <c r="F9" s="182" t="s">
        <v>232</v>
      </c>
      <c r="G9" s="182"/>
      <c r="H9" s="182"/>
      <c r="I9" s="183"/>
      <c r="K9" s="184" t="s">
        <v>5</v>
      </c>
      <c r="L9" s="185"/>
      <c r="M9" s="186"/>
      <c r="N9" s="104" t="s">
        <v>210</v>
      </c>
      <c r="O9" s="105"/>
      <c r="P9" s="105"/>
      <c r="Q9" s="106"/>
    </row>
    <row r="10" spans="2:27">
      <c r="B10" s="187" t="s">
        <v>179</v>
      </c>
      <c r="C10" s="188"/>
      <c r="D10" s="188"/>
      <c r="E10" s="188"/>
      <c r="F10" s="189"/>
      <c r="G10" s="189"/>
      <c r="H10" s="189"/>
      <c r="I10" s="190"/>
      <c r="K10" s="184" t="s">
        <v>164</v>
      </c>
      <c r="L10" s="185"/>
      <c r="M10" s="186"/>
      <c r="N10" s="104" t="s">
        <v>211</v>
      </c>
      <c r="O10" s="105"/>
      <c r="P10" s="105"/>
      <c r="Q10" s="106"/>
    </row>
    <row r="11" spans="2:27" ht="14.25" thickBot="1">
      <c r="B11" s="191" t="s">
        <v>64</v>
      </c>
      <c r="C11" s="192"/>
      <c r="D11" s="192"/>
      <c r="E11" s="192"/>
      <c r="F11" s="193"/>
      <c r="G11" s="193"/>
      <c r="H11" s="193"/>
      <c r="I11" s="194"/>
      <c r="J11" s="28"/>
      <c r="K11" s="168" t="s">
        <v>6</v>
      </c>
      <c r="L11" s="169"/>
      <c r="M11" s="170"/>
      <c r="N11" s="249"/>
      <c r="O11" s="250"/>
      <c r="P11" s="250"/>
      <c r="Q11" s="251"/>
    </row>
    <row r="12" spans="2:27" ht="14.25" thickBot="1">
      <c r="F12" s="29"/>
      <c r="G12" s="29"/>
      <c r="H12" s="29"/>
      <c r="I12" s="29"/>
      <c r="J12" s="28"/>
      <c r="K12" s="28"/>
      <c r="L12" s="28"/>
      <c r="M12" s="28"/>
    </row>
    <row r="13" spans="2:27" ht="14.25" thickBot="1">
      <c r="B13" s="195" t="s">
        <v>7</v>
      </c>
      <c r="C13" s="196"/>
      <c r="D13" s="196"/>
      <c r="E13" s="196"/>
      <c r="F13" s="197"/>
      <c r="G13" s="197"/>
      <c r="H13" s="197"/>
      <c r="I13" s="198"/>
      <c r="J13" s="28"/>
      <c r="K13" s="171" t="s">
        <v>198</v>
      </c>
      <c r="L13" s="172"/>
      <c r="M13" s="173"/>
      <c r="N13" s="91" t="s">
        <v>199</v>
      </c>
      <c r="O13" s="92"/>
      <c r="P13" s="92"/>
      <c r="Q13" s="93"/>
    </row>
    <row r="14" spans="2:27">
      <c r="B14" s="201" t="s">
        <v>8</v>
      </c>
      <c r="C14" s="202"/>
      <c r="D14" s="202"/>
      <c r="E14" s="202"/>
      <c r="F14" s="203"/>
      <c r="G14" s="203"/>
      <c r="H14" s="203"/>
      <c r="I14" s="204"/>
    </row>
    <row r="15" spans="2:27" ht="14.25" thickBot="1">
      <c r="B15" s="207" t="s">
        <v>193</v>
      </c>
      <c r="C15" s="208"/>
      <c r="D15" s="208"/>
      <c r="E15" s="208"/>
      <c r="F15" s="209"/>
      <c r="G15" s="209"/>
      <c r="H15" s="209"/>
      <c r="I15" s="210"/>
      <c r="J15" s="28"/>
      <c r="K15" s="28"/>
      <c r="L15" s="28"/>
      <c r="M15" s="28"/>
      <c r="AA15" s="25"/>
    </row>
    <row r="16" spans="2:27" ht="14.25" thickBot="1">
      <c r="B16" s="50"/>
      <c r="C16" s="50"/>
      <c r="D16" s="50"/>
      <c r="E16" s="50"/>
      <c r="F16" s="51"/>
      <c r="G16" s="51"/>
      <c r="H16" s="51"/>
      <c r="I16" s="51"/>
      <c r="W16" s="25"/>
    </row>
    <row r="17" spans="1:23">
      <c r="A17" s="30"/>
      <c r="B17" s="205" t="s">
        <v>9</v>
      </c>
      <c r="C17" s="206"/>
      <c r="D17" s="206"/>
      <c r="E17" s="206"/>
      <c r="F17" s="225" t="s">
        <v>192</v>
      </c>
      <c r="G17" s="226"/>
      <c r="H17" s="226"/>
      <c r="I17" s="227"/>
      <c r="J17" s="52"/>
      <c r="K17" s="52"/>
      <c r="L17" s="52"/>
    </row>
    <row r="18" spans="1:23">
      <c r="A18" s="30"/>
      <c r="B18" s="228" t="s">
        <v>177</v>
      </c>
      <c r="C18" s="229"/>
      <c r="D18" s="229"/>
      <c r="E18" s="230"/>
      <c r="F18" s="231"/>
      <c r="G18" s="232"/>
      <c r="H18" s="232"/>
      <c r="I18" s="233"/>
      <c r="J18" s="52"/>
      <c r="K18" s="52"/>
      <c r="L18" s="52"/>
    </row>
    <row r="19" spans="1:23" ht="14.25" thickBot="1">
      <c r="A19" s="30"/>
      <c r="B19" s="212" t="s">
        <v>57</v>
      </c>
      <c r="C19" s="213"/>
      <c r="D19" s="213"/>
      <c r="E19" s="214"/>
      <c r="F19" s="215" t="s">
        <v>228</v>
      </c>
      <c r="G19" s="216"/>
      <c r="H19" s="216"/>
      <c r="I19" s="217"/>
      <c r="J19" s="52"/>
      <c r="K19" s="52"/>
      <c r="L19" s="52"/>
    </row>
    <row r="20" spans="1:23" ht="14.25" thickBot="1">
      <c r="B20" s="32"/>
      <c r="C20" s="32"/>
      <c r="D20" s="32"/>
      <c r="E20" s="32"/>
      <c r="F20" s="32"/>
      <c r="G20" s="32"/>
      <c r="H20" s="32"/>
      <c r="I20" s="32"/>
      <c r="J20" s="31"/>
      <c r="K20" s="32"/>
      <c r="L20" s="32"/>
      <c r="M20" s="32"/>
      <c r="N20" s="32"/>
      <c r="O20" s="32"/>
      <c r="P20" s="32"/>
      <c r="Q20" s="32"/>
      <c r="R20" s="32"/>
      <c r="S20" s="32"/>
      <c r="T20" s="32"/>
      <c r="U20" s="32"/>
      <c r="W20" s="25"/>
    </row>
    <row r="21" spans="1:23" ht="15" customHeight="1">
      <c r="B21" s="218" t="s">
        <v>10</v>
      </c>
      <c r="C21" s="220" t="s">
        <v>58</v>
      </c>
      <c r="D21" s="221"/>
      <c r="E21" s="221"/>
      <c r="F21" s="221"/>
      <c r="G21" s="221"/>
      <c r="H21" s="221"/>
      <c r="I21" s="222"/>
      <c r="J21" s="223"/>
      <c r="K21" s="223"/>
      <c r="L21" s="223"/>
      <c r="M21" s="223"/>
      <c r="N21" s="223"/>
      <c r="O21" s="223"/>
      <c r="P21" s="223"/>
      <c r="Q21" s="223"/>
      <c r="R21" s="223"/>
      <c r="S21" s="223"/>
      <c r="T21" s="223"/>
      <c r="U21" s="224"/>
      <c r="V21" s="28"/>
      <c r="W21" s="28"/>
    </row>
    <row r="22" spans="1:23" ht="24.95" customHeight="1">
      <c r="B22" s="219"/>
      <c r="C22" s="137" t="s">
        <v>11</v>
      </c>
      <c r="D22" s="138"/>
      <c r="E22" s="138"/>
      <c r="F22" s="138"/>
      <c r="G22" s="138"/>
      <c r="H22" s="138"/>
      <c r="I22" s="104"/>
      <c r="J22" s="105"/>
      <c r="K22" s="105"/>
      <c r="L22" s="105"/>
      <c r="M22" s="105"/>
      <c r="N22" s="105"/>
      <c r="O22" s="105"/>
      <c r="P22" s="105"/>
      <c r="Q22" s="105"/>
      <c r="R22" s="105"/>
      <c r="S22" s="105"/>
      <c r="T22" s="105"/>
      <c r="U22" s="106"/>
      <c r="V22" s="28"/>
      <c r="W22" s="28"/>
    </row>
    <row r="23" spans="1:23" ht="15" customHeight="1">
      <c r="A23" s="25"/>
      <c r="B23" s="219"/>
      <c r="C23" s="107" t="s">
        <v>58</v>
      </c>
      <c r="D23" s="108"/>
      <c r="E23" s="108"/>
      <c r="F23" s="108"/>
      <c r="G23" s="108"/>
      <c r="H23" s="108"/>
      <c r="I23" s="104"/>
      <c r="J23" s="105"/>
      <c r="K23" s="105"/>
      <c r="L23" s="105"/>
      <c r="M23" s="105"/>
      <c r="N23" s="105"/>
      <c r="O23" s="105"/>
      <c r="P23" s="105"/>
      <c r="Q23" s="105"/>
      <c r="R23" s="105"/>
      <c r="S23" s="105"/>
      <c r="T23" s="105"/>
      <c r="U23" s="106"/>
      <c r="V23" s="28"/>
      <c r="W23" s="28"/>
    </row>
    <row r="24" spans="1:23" ht="24.95" customHeight="1" thickBot="1">
      <c r="B24" s="219"/>
      <c r="C24" s="109" t="s">
        <v>12</v>
      </c>
      <c r="D24" s="110"/>
      <c r="E24" s="110"/>
      <c r="F24" s="110"/>
      <c r="G24" s="110"/>
      <c r="H24" s="110"/>
      <c r="I24" s="111"/>
      <c r="J24" s="112"/>
      <c r="K24" s="112"/>
      <c r="L24" s="112"/>
      <c r="M24" s="112"/>
      <c r="N24" s="112"/>
      <c r="O24" s="112"/>
      <c r="P24" s="112"/>
      <c r="Q24" s="112"/>
      <c r="R24" s="112"/>
      <c r="S24" s="112"/>
      <c r="T24" s="112"/>
      <c r="U24" s="113"/>
      <c r="V24" s="28"/>
      <c r="W24" s="28"/>
    </row>
    <row r="25" spans="1:23" ht="15" customHeight="1">
      <c r="B25" s="219"/>
      <c r="C25" s="114" t="s">
        <v>58</v>
      </c>
      <c r="D25" s="115"/>
      <c r="E25" s="115"/>
      <c r="F25" s="115"/>
      <c r="G25" s="115"/>
      <c r="H25" s="115"/>
      <c r="I25" s="99"/>
      <c r="J25" s="100"/>
      <c r="K25" s="100"/>
      <c r="L25" s="100"/>
      <c r="M25" s="100"/>
      <c r="N25" s="100"/>
      <c r="O25" s="100"/>
      <c r="P25" s="100"/>
      <c r="Q25" s="100"/>
      <c r="R25" s="100"/>
      <c r="S25" s="100"/>
      <c r="T25" s="100"/>
      <c r="U25" s="101"/>
      <c r="V25" s="28"/>
      <c r="W25" s="28"/>
    </row>
    <row r="26" spans="1:23" ht="24.95" customHeight="1" thickBot="1">
      <c r="B26" s="219"/>
      <c r="C26" s="150" t="s">
        <v>13</v>
      </c>
      <c r="D26" s="151"/>
      <c r="E26" s="151"/>
      <c r="F26" s="151"/>
      <c r="G26" s="151"/>
      <c r="H26" s="151"/>
      <c r="I26" s="118"/>
      <c r="J26" s="119"/>
      <c r="K26" s="119"/>
      <c r="L26" s="119"/>
      <c r="M26" s="119"/>
      <c r="N26" s="119"/>
      <c r="O26" s="119"/>
      <c r="P26" s="119"/>
      <c r="Q26" s="119"/>
      <c r="R26" s="119"/>
      <c r="S26" s="119"/>
      <c r="T26" s="119"/>
      <c r="U26" s="120"/>
      <c r="V26" s="28"/>
      <c r="W26" s="28"/>
    </row>
    <row r="27" spans="1:23" ht="15" customHeight="1">
      <c r="B27" s="219"/>
      <c r="C27" s="134" t="s">
        <v>14</v>
      </c>
      <c r="D27" s="135"/>
      <c r="E27" s="135"/>
      <c r="F27" s="135"/>
      <c r="G27" s="135"/>
      <c r="H27" s="135"/>
      <c r="I27" s="211"/>
      <c r="J27" s="144"/>
      <c r="K27" s="144"/>
      <c r="L27" s="144"/>
      <c r="M27" s="144"/>
      <c r="N27" s="144"/>
      <c r="O27" s="144"/>
      <c r="P27" s="144"/>
      <c r="Q27" s="144"/>
      <c r="R27" s="144"/>
      <c r="S27" s="144"/>
      <c r="T27" s="144"/>
      <c r="U27" s="145"/>
      <c r="V27" s="28"/>
      <c r="W27" s="28"/>
    </row>
    <row r="28" spans="1:23" ht="15" customHeight="1">
      <c r="B28" s="219"/>
      <c r="C28" s="107" t="s">
        <v>58</v>
      </c>
      <c r="D28" s="108"/>
      <c r="E28" s="108"/>
      <c r="F28" s="108"/>
      <c r="G28" s="108"/>
      <c r="H28" s="108"/>
      <c r="I28" s="104"/>
      <c r="J28" s="105"/>
      <c r="K28" s="105"/>
      <c r="L28" s="105"/>
      <c r="M28" s="105"/>
      <c r="N28" s="105"/>
      <c r="O28" s="105"/>
      <c r="P28" s="105"/>
      <c r="Q28" s="105"/>
      <c r="R28" s="105"/>
      <c r="S28" s="105"/>
      <c r="T28" s="105"/>
      <c r="U28" s="106"/>
      <c r="V28" s="28"/>
      <c r="W28" s="28"/>
    </row>
    <row r="29" spans="1:23" ht="24.95" customHeight="1" thickBot="1">
      <c r="B29" s="219"/>
      <c r="C29" s="132" t="s">
        <v>15</v>
      </c>
      <c r="D29" s="133"/>
      <c r="E29" s="133"/>
      <c r="F29" s="133"/>
      <c r="G29" s="133"/>
      <c r="H29" s="133"/>
      <c r="I29" s="111"/>
      <c r="J29" s="112"/>
      <c r="K29" s="112"/>
      <c r="L29" s="112"/>
      <c r="M29" s="112"/>
      <c r="N29" s="112"/>
      <c r="O29" s="112"/>
      <c r="P29" s="112"/>
      <c r="Q29" s="112"/>
      <c r="R29" s="112"/>
      <c r="S29" s="112"/>
      <c r="T29" s="112"/>
      <c r="U29" s="113"/>
      <c r="V29" s="28"/>
      <c r="W29" s="28"/>
    </row>
    <row r="30" spans="1:23" ht="15" customHeight="1">
      <c r="B30" s="219"/>
      <c r="C30" s="199" t="s">
        <v>16</v>
      </c>
      <c r="D30" s="200"/>
      <c r="E30" s="200"/>
      <c r="F30" s="200"/>
      <c r="G30" s="200"/>
      <c r="H30" s="200"/>
      <c r="I30" s="143"/>
      <c r="J30" s="144"/>
      <c r="K30" s="144"/>
      <c r="L30" s="144"/>
      <c r="M30" s="144"/>
      <c r="N30" s="144"/>
      <c r="O30" s="144"/>
      <c r="P30" s="144"/>
      <c r="Q30" s="144"/>
      <c r="R30" s="144"/>
      <c r="S30" s="144"/>
      <c r="T30" s="144"/>
      <c r="U30" s="145"/>
      <c r="V30" s="28"/>
      <c r="W30" s="28"/>
    </row>
    <row r="31" spans="1:23" ht="15" customHeight="1">
      <c r="B31" s="219"/>
      <c r="C31" s="146" t="s">
        <v>17</v>
      </c>
      <c r="D31" s="108"/>
      <c r="E31" s="108"/>
      <c r="F31" s="108"/>
      <c r="G31" s="108"/>
      <c r="H31" s="108"/>
      <c r="I31" s="147"/>
      <c r="J31" s="148"/>
      <c r="K31" s="148"/>
      <c r="L31" s="148"/>
      <c r="M31" s="148"/>
      <c r="N31" s="148"/>
      <c r="O31" s="148"/>
      <c r="P31" s="148"/>
      <c r="Q31" s="148"/>
      <c r="R31" s="148"/>
      <c r="S31" s="148"/>
      <c r="T31" s="148"/>
      <c r="U31" s="149"/>
      <c r="V31" s="28"/>
      <c r="W31" s="28"/>
    </row>
    <row r="32" spans="1:23" ht="15" customHeight="1" thickBot="1">
      <c r="B32" s="127"/>
      <c r="C32" s="139" t="s">
        <v>59</v>
      </c>
      <c r="D32" s="130"/>
      <c r="E32" s="130"/>
      <c r="F32" s="130"/>
      <c r="G32" s="130"/>
      <c r="H32" s="130"/>
      <c r="I32" s="140"/>
      <c r="J32" s="141"/>
      <c r="K32" s="141"/>
      <c r="L32" s="141"/>
      <c r="M32" s="141"/>
      <c r="N32" s="141"/>
      <c r="O32" s="141"/>
      <c r="P32" s="141"/>
      <c r="Q32" s="141"/>
      <c r="R32" s="141"/>
      <c r="S32" s="141"/>
      <c r="T32" s="141"/>
      <c r="U32" s="142"/>
      <c r="V32" s="33"/>
      <c r="W32" s="28"/>
    </row>
    <row r="33" spans="1:23">
      <c r="A33" s="25"/>
      <c r="B33" s="33"/>
      <c r="C33" s="33"/>
      <c r="D33" s="33"/>
      <c r="E33" s="33"/>
      <c r="F33" s="33"/>
      <c r="G33" s="28"/>
      <c r="H33" s="28"/>
      <c r="I33" s="34"/>
      <c r="J33" s="34"/>
      <c r="K33" s="34"/>
      <c r="L33" s="34"/>
      <c r="M33" s="34"/>
      <c r="N33" s="35"/>
      <c r="O33" s="35"/>
      <c r="P33" s="35"/>
      <c r="Q33" s="35"/>
      <c r="R33" s="35"/>
      <c r="S33" s="35"/>
      <c r="T33" s="35"/>
      <c r="U33" s="35"/>
      <c r="V33" s="35"/>
      <c r="W33" s="33"/>
    </row>
    <row r="34" spans="1:23" ht="20.100000000000001" customHeight="1" thickBot="1">
      <c r="B34" s="28"/>
      <c r="C34" s="36" t="s">
        <v>18</v>
      </c>
      <c r="E34" s="28"/>
      <c r="F34" s="28"/>
      <c r="G34" s="28"/>
      <c r="H34" s="28"/>
      <c r="I34" s="37"/>
      <c r="J34" s="37"/>
      <c r="K34" s="38"/>
      <c r="L34" s="38"/>
      <c r="M34" s="38"/>
      <c r="N34" s="38"/>
      <c r="O34" s="37"/>
      <c r="P34" s="37"/>
      <c r="Q34" s="37"/>
      <c r="R34" s="37"/>
      <c r="S34" s="37"/>
      <c r="T34" s="38"/>
      <c r="U34" s="38"/>
      <c r="V34" s="38"/>
      <c r="W34" s="33"/>
    </row>
    <row r="35" spans="1:23" ht="15" customHeight="1">
      <c r="B35" s="136" t="s">
        <v>19</v>
      </c>
      <c r="C35" s="97" t="s">
        <v>58</v>
      </c>
      <c r="D35" s="98"/>
      <c r="E35" s="98"/>
      <c r="F35" s="98"/>
      <c r="G35" s="98"/>
      <c r="H35" s="98"/>
      <c r="I35" s="99"/>
      <c r="J35" s="100"/>
      <c r="K35" s="100"/>
      <c r="L35" s="100"/>
      <c r="M35" s="100"/>
      <c r="N35" s="100"/>
      <c r="O35" s="100"/>
      <c r="P35" s="100"/>
      <c r="Q35" s="100"/>
      <c r="R35" s="100"/>
      <c r="S35" s="100"/>
      <c r="T35" s="100"/>
      <c r="U35" s="101"/>
      <c r="V35" s="28"/>
      <c r="W35" s="28"/>
    </row>
    <row r="36" spans="1:23" ht="24.95" customHeight="1">
      <c r="B36" s="95"/>
      <c r="C36" s="137" t="s">
        <v>11</v>
      </c>
      <c r="D36" s="138"/>
      <c r="E36" s="138"/>
      <c r="F36" s="138"/>
      <c r="G36" s="138"/>
      <c r="H36" s="138"/>
      <c r="I36" s="104"/>
      <c r="J36" s="105"/>
      <c r="K36" s="105"/>
      <c r="L36" s="105"/>
      <c r="M36" s="105"/>
      <c r="N36" s="105"/>
      <c r="O36" s="105"/>
      <c r="P36" s="105"/>
      <c r="Q36" s="105"/>
      <c r="R36" s="105"/>
      <c r="S36" s="105"/>
      <c r="T36" s="105"/>
      <c r="U36" s="106"/>
      <c r="V36" s="28"/>
      <c r="W36" s="28"/>
    </row>
    <row r="37" spans="1:23" ht="15" customHeight="1">
      <c r="B37" s="95"/>
      <c r="C37" s="107" t="s">
        <v>58</v>
      </c>
      <c r="D37" s="108"/>
      <c r="E37" s="108"/>
      <c r="F37" s="108"/>
      <c r="G37" s="108"/>
      <c r="H37" s="108"/>
      <c r="I37" s="104"/>
      <c r="J37" s="105"/>
      <c r="K37" s="105"/>
      <c r="L37" s="105"/>
      <c r="M37" s="105"/>
      <c r="N37" s="105"/>
      <c r="O37" s="105"/>
      <c r="P37" s="105"/>
      <c r="Q37" s="105"/>
      <c r="R37" s="105"/>
      <c r="S37" s="105"/>
      <c r="T37" s="105"/>
      <c r="U37" s="106"/>
      <c r="V37" s="28"/>
      <c r="W37" s="28"/>
    </row>
    <row r="38" spans="1:23" ht="24.95" customHeight="1" thickBot="1">
      <c r="B38" s="95"/>
      <c r="C38" s="109" t="s">
        <v>12</v>
      </c>
      <c r="D38" s="110"/>
      <c r="E38" s="110"/>
      <c r="F38" s="110"/>
      <c r="G38" s="110"/>
      <c r="H38" s="110"/>
      <c r="I38" s="111"/>
      <c r="J38" s="112"/>
      <c r="K38" s="112"/>
      <c r="L38" s="112"/>
      <c r="M38" s="112"/>
      <c r="N38" s="112"/>
      <c r="O38" s="112"/>
      <c r="P38" s="112"/>
      <c r="Q38" s="112"/>
      <c r="R38" s="112"/>
      <c r="S38" s="112"/>
      <c r="T38" s="112"/>
      <c r="U38" s="113"/>
      <c r="V38" s="28"/>
      <c r="W38" s="28"/>
    </row>
    <row r="39" spans="1:23" ht="15" customHeight="1">
      <c r="B39" s="95"/>
      <c r="C39" s="114" t="s">
        <v>58</v>
      </c>
      <c r="D39" s="115"/>
      <c r="E39" s="115"/>
      <c r="F39" s="115"/>
      <c r="G39" s="115"/>
      <c r="H39" s="115"/>
      <c r="I39" s="99"/>
      <c r="J39" s="100"/>
      <c r="K39" s="100"/>
      <c r="L39" s="100"/>
      <c r="M39" s="100"/>
      <c r="N39" s="100"/>
      <c r="O39" s="100"/>
      <c r="P39" s="100"/>
      <c r="Q39" s="100"/>
      <c r="R39" s="100"/>
      <c r="S39" s="100"/>
      <c r="T39" s="100"/>
      <c r="U39" s="101"/>
      <c r="V39" s="28"/>
      <c r="W39" s="28"/>
    </row>
    <row r="40" spans="1:23" ht="24.95" customHeight="1" thickBot="1">
      <c r="B40" s="95"/>
      <c r="C40" s="150" t="s">
        <v>13</v>
      </c>
      <c r="D40" s="151"/>
      <c r="E40" s="151"/>
      <c r="F40" s="151"/>
      <c r="G40" s="151"/>
      <c r="H40" s="151"/>
      <c r="I40" s="118"/>
      <c r="J40" s="119"/>
      <c r="K40" s="119"/>
      <c r="L40" s="119"/>
      <c r="M40" s="119"/>
      <c r="N40" s="119"/>
      <c r="O40" s="119"/>
      <c r="P40" s="119"/>
      <c r="Q40" s="119"/>
      <c r="R40" s="119"/>
      <c r="S40" s="119"/>
      <c r="T40" s="119"/>
      <c r="U40" s="120"/>
      <c r="V40" s="28"/>
      <c r="W40" s="28"/>
    </row>
    <row r="41" spans="1:23" ht="15" customHeight="1">
      <c r="B41" s="95"/>
      <c r="C41" s="134" t="s">
        <v>14</v>
      </c>
      <c r="D41" s="135"/>
      <c r="E41" s="135"/>
      <c r="F41" s="135"/>
      <c r="G41" s="135"/>
      <c r="H41" s="135"/>
      <c r="I41" s="143"/>
      <c r="J41" s="144"/>
      <c r="K41" s="144"/>
      <c r="L41" s="144"/>
      <c r="M41" s="144"/>
      <c r="N41" s="144"/>
      <c r="O41" s="144"/>
      <c r="P41" s="144"/>
      <c r="Q41" s="144"/>
      <c r="R41" s="144"/>
      <c r="S41" s="144"/>
      <c r="T41" s="144"/>
      <c r="U41" s="145"/>
      <c r="V41" s="28"/>
      <c r="W41" s="28"/>
    </row>
    <row r="42" spans="1:23" ht="15" customHeight="1">
      <c r="B42" s="95"/>
      <c r="C42" s="107" t="s">
        <v>58</v>
      </c>
      <c r="D42" s="108"/>
      <c r="E42" s="108"/>
      <c r="F42" s="108"/>
      <c r="G42" s="108"/>
      <c r="H42" s="108"/>
      <c r="I42" s="104"/>
      <c r="J42" s="105"/>
      <c r="K42" s="105"/>
      <c r="L42" s="105"/>
      <c r="M42" s="105"/>
      <c r="N42" s="105"/>
      <c r="O42" s="105"/>
      <c r="P42" s="105"/>
      <c r="Q42" s="105"/>
      <c r="R42" s="105"/>
      <c r="S42" s="105"/>
      <c r="T42" s="105"/>
      <c r="U42" s="106"/>
      <c r="V42" s="28"/>
      <c r="W42" s="28"/>
    </row>
    <row r="43" spans="1:23" ht="24.95" customHeight="1" thickBot="1">
      <c r="B43" s="95"/>
      <c r="C43" s="132" t="s">
        <v>15</v>
      </c>
      <c r="D43" s="133"/>
      <c r="E43" s="133"/>
      <c r="F43" s="133"/>
      <c r="G43" s="133"/>
      <c r="H43" s="133"/>
      <c r="I43" s="111"/>
      <c r="J43" s="112"/>
      <c r="K43" s="112"/>
      <c r="L43" s="112"/>
      <c r="M43" s="112"/>
      <c r="N43" s="112"/>
      <c r="O43" s="112"/>
      <c r="P43" s="112"/>
      <c r="Q43" s="112"/>
      <c r="R43" s="112"/>
      <c r="S43" s="112"/>
      <c r="T43" s="112"/>
      <c r="U43" s="113"/>
      <c r="V43" s="28"/>
      <c r="W43" s="28"/>
    </row>
    <row r="44" spans="1:23" ht="15" customHeight="1">
      <c r="B44" s="95"/>
      <c r="C44" s="134" t="s">
        <v>16</v>
      </c>
      <c r="D44" s="135"/>
      <c r="E44" s="135"/>
      <c r="F44" s="135"/>
      <c r="G44" s="135"/>
      <c r="H44" s="135"/>
      <c r="I44" s="143"/>
      <c r="J44" s="144"/>
      <c r="K44" s="144"/>
      <c r="L44" s="144"/>
      <c r="M44" s="144"/>
      <c r="N44" s="144"/>
      <c r="O44" s="144"/>
      <c r="P44" s="144"/>
      <c r="Q44" s="144"/>
      <c r="R44" s="144"/>
      <c r="S44" s="144"/>
      <c r="T44" s="144"/>
      <c r="U44" s="145"/>
      <c r="V44" s="28"/>
      <c r="W44" s="28"/>
    </row>
    <row r="45" spans="1:23" ht="15" customHeight="1">
      <c r="B45" s="95"/>
      <c r="C45" s="146" t="s">
        <v>17</v>
      </c>
      <c r="D45" s="108"/>
      <c r="E45" s="108"/>
      <c r="F45" s="108"/>
      <c r="G45" s="108"/>
      <c r="H45" s="108"/>
      <c r="I45" s="147"/>
      <c r="J45" s="148"/>
      <c r="K45" s="148"/>
      <c r="L45" s="148"/>
      <c r="M45" s="148"/>
      <c r="N45" s="148"/>
      <c r="O45" s="148"/>
      <c r="P45" s="148"/>
      <c r="Q45" s="148"/>
      <c r="R45" s="148"/>
      <c r="S45" s="148"/>
      <c r="T45" s="148"/>
      <c r="U45" s="149"/>
      <c r="V45" s="28"/>
      <c r="W45" s="28"/>
    </row>
    <row r="46" spans="1:23" ht="15" customHeight="1" thickBot="1">
      <c r="B46" s="96"/>
      <c r="C46" s="139" t="s">
        <v>59</v>
      </c>
      <c r="D46" s="130"/>
      <c r="E46" s="130"/>
      <c r="F46" s="130"/>
      <c r="G46" s="130"/>
      <c r="H46" s="130"/>
      <c r="I46" s="152"/>
      <c r="J46" s="153"/>
      <c r="K46" s="153"/>
      <c r="L46" s="153"/>
      <c r="M46" s="153"/>
      <c r="N46" s="153"/>
      <c r="O46" s="153"/>
      <c r="P46" s="153"/>
      <c r="Q46" s="153"/>
      <c r="R46" s="153"/>
      <c r="S46" s="153"/>
      <c r="T46" s="153"/>
      <c r="U46" s="154"/>
      <c r="V46" s="28"/>
      <c r="W46" s="28"/>
    </row>
    <row r="47" spans="1:23">
      <c r="B47" s="28"/>
      <c r="C47" s="39"/>
      <c r="D47" s="28"/>
      <c r="E47" s="28"/>
      <c r="F47" s="28"/>
      <c r="G47" s="28"/>
      <c r="H47" s="28"/>
      <c r="I47" s="37"/>
      <c r="J47" s="37"/>
      <c r="K47" s="37"/>
      <c r="L47" s="37"/>
      <c r="M47" s="37"/>
      <c r="N47" s="37"/>
      <c r="O47" s="37"/>
      <c r="P47" s="37"/>
      <c r="Q47" s="37"/>
      <c r="R47" s="37"/>
      <c r="S47" s="37"/>
      <c r="T47" s="37"/>
      <c r="U47" s="37"/>
      <c r="V47" s="28"/>
      <c r="W47" s="28"/>
    </row>
    <row r="48" spans="1:23" ht="1.5" customHeight="1">
      <c r="B48" s="28"/>
      <c r="C48" s="39"/>
      <c r="D48" s="28"/>
      <c r="E48" s="28"/>
      <c r="F48" s="28"/>
      <c r="G48" s="28"/>
      <c r="H48" s="28"/>
      <c r="I48" s="37"/>
      <c r="J48" s="37"/>
      <c r="K48" s="37"/>
      <c r="L48" s="37"/>
      <c r="M48" s="37"/>
      <c r="N48" s="37"/>
      <c r="O48" s="37"/>
      <c r="P48" s="37"/>
      <c r="Q48" s="37"/>
      <c r="R48" s="37"/>
      <c r="S48" s="37"/>
      <c r="T48" s="37"/>
      <c r="U48" s="37"/>
      <c r="V48" s="28"/>
      <c r="W48" s="28"/>
    </row>
    <row r="49" spans="2:23" ht="20.100000000000001" customHeight="1">
      <c r="B49" s="28"/>
      <c r="C49" s="36" t="s">
        <v>60</v>
      </c>
      <c r="E49" s="28"/>
      <c r="F49" s="28"/>
      <c r="G49" s="28"/>
      <c r="H49" s="28"/>
      <c r="I49" s="37"/>
      <c r="J49" s="37"/>
      <c r="K49" s="38"/>
      <c r="L49" s="38"/>
      <c r="M49" s="38"/>
      <c r="N49" s="38"/>
      <c r="O49" s="37"/>
      <c r="P49" s="37"/>
      <c r="Q49" s="37"/>
      <c r="R49" s="37"/>
      <c r="S49" s="37"/>
      <c r="T49" s="38"/>
      <c r="U49" s="38"/>
      <c r="V49" s="38"/>
      <c r="W49" s="33"/>
    </row>
    <row r="50" spans="2:23" ht="20.100000000000001" customHeight="1" thickBot="1">
      <c r="B50" s="28"/>
      <c r="C50" s="36" t="s">
        <v>61</v>
      </c>
      <c r="E50" s="28"/>
      <c r="F50" s="28"/>
      <c r="G50" s="28"/>
      <c r="H50" s="28"/>
      <c r="I50" s="37"/>
      <c r="J50" s="37"/>
      <c r="K50" s="38"/>
      <c r="L50" s="38"/>
      <c r="M50" s="38"/>
      <c r="N50" s="38"/>
      <c r="O50" s="37"/>
      <c r="P50" s="37"/>
      <c r="Q50" s="37"/>
      <c r="R50" s="37"/>
      <c r="S50" s="37"/>
      <c r="T50" s="38"/>
      <c r="U50" s="38"/>
      <c r="V50" s="38"/>
      <c r="W50" s="33"/>
    </row>
    <row r="51" spans="2:23" ht="15" customHeight="1">
      <c r="B51" s="136" t="s">
        <v>20</v>
      </c>
      <c r="C51" s="97" t="s">
        <v>58</v>
      </c>
      <c r="D51" s="98"/>
      <c r="E51" s="98"/>
      <c r="F51" s="98"/>
      <c r="G51" s="98"/>
      <c r="H51" s="98"/>
      <c r="I51" s="99"/>
      <c r="J51" s="100"/>
      <c r="K51" s="100"/>
      <c r="L51" s="100"/>
      <c r="M51" s="100"/>
      <c r="N51" s="100"/>
      <c r="O51" s="100"/>
      <c r="P51" s="100"/>
      <c r="Q51" s="100"/>
      <c r="R51" s="100"/>
      <c r="S51" s="100"/>
      <c r="T51" s="100"/>
      <c r="U51" s="101"/>
      <c r="V51" s="28"/>
      <c r="W51" s="28"/>
    </row>
    <row r="52" spans="2:23" ht="24.95" customHeight="1">
      <c r="B52" s="95"/>
      <c r="C52" s="137" t="s">
        <v>11</v>
      </c>
      <c r="D52" s="138"/>
      <c r="E52" s="138"/>
      <c r="F52" s="138"/>
      <c r="G52" s="138"/>
      <c r="H52" s="138"/>
      <c r="I52" s="104"/>
      <c r="J52" s="105"/>
      <c r="K52" s="105"/>
      <c r="L52" s="105"/>
      <c r="M52" s="105"/>
      <c r="N52" s="105"/>
      <c r="O52" s="105"/>
      <c r="P52" s="105"/>
      <c r="Q52" s="105"/>
      <c r="R52" s="105"/>
      <c r="S52" s="105"/>
      <c r="T52" s="105"/>
      <c r="U52" s="106"/>
      <c r="V52" s="28"/>
      <c r="W52" s="28"/>
    </row>
    <row r="53" spans="2:23" ht="15" customHeight="1">
      <c r="B53" s="95"/>
      <c r="C53" s="107" t="s">
        <v>58</v>
      </c>
      <c r="D53" s="108"/>
      <c r="E53" s="108"/>
      <c r="F53" s="108"/>
      <c r="G53" s="108"/>
      <c r="H53" s="108"/>
      <c r="I53" s="104"/>
      <c r="J53" s="105"/>
      <c r="K53" s="105"/>
      <c r="L53" s="105"/>
      <c r="M53" s="105"/>
      <c r="N53" s="105"/>
      <c r="O53" s="105"/>
      <c r="P53" s="105"/>
      <c r="Q53" s="105"/>
      <c r="R53" s="105"/>
      <c r="S53" s="105"/>
      <c r="T53" s="105"/>
      <c r="U53" s="106"/>
      <c r="V53" s="28"/>
      <c r="W53" s="28"/>
    </row>
    <row r="54" spans="2:23" ht="24.95" customHeight="1" thickBot="1">
      <c r="B54" s="95"/>
      <c r="C54" s="109" t="s">
        <v>12</v>
      </c>
      <c r="D54" s="110"/>
      <c r="E54" s="110"/>
      <c r="F54" s="110"/>
      <c r="G54" s="110"/>
      <c r="H54" s="110"/>
      <c r="I54" s="111"/>
      <c r="J54" s="112"/>
      <c r="K54" s="112"/>
      <c r="L54" s="112"/>
      <c r="M54" s="112"/>
      <c r="N54" s="112"/>
      <c r="O54" s="112"/>
      <c r="P54" s="112"/>
      <c r="Q54" s="112"/>
      <c r="R54" s="112"/>
      <c r="S54" s="112"/>
      <c r="T54" s="112"/>
      <c r="U54" s="113"/>
      <c r="V54" s="28"/>
      <c r="W54" s="28"/>
    </row>
    <row r="55" spans="2:23" ht="15" customHeight="1">
      <c r="B55" s="95"/>
      <c r="C55" s="114" t="s">
        <v>58</v>
      </c>
      <c r="D55" s="115"/>
      <c r="E55" s="115"/>
      <c r="F55" s="115"/>
      <c r="G55" s="115"/>
      <c r="H55" s="115"/>
      <c r="I55" s="99"/>
      <c r="J55" s="100"/>
      <c r="K55" s="100"/>
      <c r="L55" s="100"/>
      <c r="M55" s="100"/>
      <c r="N55" s="100"/>
      <c r="O55" s="100"/>
      <c r="P55" s="100"/>
      <c r="Q55" s="100"/>
      <c r="R55" s="100"/>
      <c r="S55" s="100"/>
      <c r="T55" s="100"/>
      <c r="U55" s="101"/>
      <c r="V55" s="28"/>
      <c r="W55" s="28"/>
    </row>
    <row r="56" spans="2:23" ht="24.95" customHeight="1" thickBot="1">
      <c r="B56" s="95"/>
      <c r="C56" s="150" t="s">
        <v>13</v>
      </c>
      <c r="D56" s="151"/>
      <c r="E56" s="151"/>
      <c r="F56" s="151"/>
      <c r="G56" s="151"/>
      <c r="H56" s="151"/>
      <c r="I56" s="118"/>
      <c r="J56" s="119"/>
      <c r="K56" s="119"/>
      <c r="L56" s="119"/>
      <c r="M56" s="119"/>
      <c r="N56" s="119"/>
      <c r="O56" s="119"/>
      <c r="P56" s="119"/>
      <c r="Q56" s="119"/>
      <c r="R56" s="119"/>
      <c r="S56" s="119"/>
      <c r="T56" s="119"/>
      <c r="U56" s="120"/>
      <c r="V56" s="28"/>
      <c r="W56" s="28"/>
    </row>
    <row r="57" spans="2:23" ht="15" customHeight="1">
      <c r="B57" s="95"/>
      <c r="C57" s="134" t="s">
        <v>14</v>
      </c>
      <c r="D57" s="135"/>
      <c r="E57" s="135"/>
      <c r="F57" s="135"/>
      <c r="G57" s="135"/>
      <c r="H57" s="135"/>
      <c r="I57" s="143"/>
      <c r="J57" s="144"/>
      <c r="K57" s="144"/>
      <c r="L57" s="144"/>
      <c r="M57" s="144"/>
      <c r="N57" s="144"/>
      <c r="O57" s="144"/>
      <c r="P57" s="144"/>
      <c r="Q57" s="144"/>
      <c r="R57" s="144"/>
      <c r="S57" s="144"/>
      <c r="T57" s="144"/>
      <c r="U57" s="145"/>
      <c r="V57" s="28"/>
      <c r="W57" s="28"/>
    </row>
    <row r="58" spans="2:23" ht="15" customHeight="1">
      <c r="B58" s="95"/>
      <c r="C58" s="107" t="s">
        <v>58</v>
      </c>
      <c r="D58" s="108"/>
      <c r="E58" s="108"/>
      <c r="F58" s="108"/>
      <c r="G58" s="108"/>
      <c r="H58" s="108"/>
      <c r="I58" s="104"/>
      <c r="J58" s="105"/>
      <c r="K58" s="105"/>
      <c r="L58" s="105"/>
      <c r="M58" s="105"/>
      <c r="N58" s="105"/>
      <c r="O58" s="105"/>
      <c r="P58" s="105"/>
      <c r="Q58" s="105"/>
      <c r="R58" s="105"/>
      <c r="S58" s="105"/>
      <c r="T58" s="105"/>
      <c r="U58" s="106"/>
      <c r="V58" s="28"/>
      <c r="W58" s="28"/>
    </row>
    <row r="59" spans="2:23" ht="24.95" customHeight="1" thickBot="1">
      <c r="B59" s="95"/>
      <c r="C59" s="132" t="s">
        <v>15</v>
      </c>
      <c r="D59" s="133"/>
      <c r="E59" s="133"/>
      <c r="F59" s="133"/>
      <c r="G59" s="133"/>
      <c r="H59" s="133"/>
      <c r="I59" s="111"/>
      <c r="J59" s="112"/>
      <c r="K59" s="112"/>
      <c r="L59" s="112"/>
      <c r="M59" s="112"/>
      <c r="N59" s="112"/>
      <c r="O59" s="112"/>
      <c r="P59" s="112"/>
      <c r="Q59" s="112"/>
      <c r="R59" s="112"/>
      <c r="S59" s="112"/>
      <c r="T59" s="112"/>
      <c r="U59" s="113"/>
      <c r="V59" s="28"/>
      <c r="W59" s="28"/>
    </row>
    <row r="60" spans="2:23" ht="15" customHeight="1">
      <c r="B60" s="95"/>
      <c r="C60" s="134" t="s">
        <v>16</v>
      </c>
      <c r="D60" s="135"/>
      <c r="E60" s="135"/>
      <c r="F60" s="135"/>
      <c r="G60" s="135"/>
      <c r="H60" s="135"/>
      <c r="I60" s="143"/>
      <c r="J60" s="144"/>
      <c r="K60" s="144"/>
      <c r="L60" s="144"/>
      <c r="M60" s="144"/>
      <c r="N60" s="144"/>
      <c r="O60" s="144"/>
      <c r="P60" s="144"/>
      <c r="Q60" s="144"/>
      <c r="R60" s="144"/>
      <c r="S60" s="144"/>
      <c r="T60" s="144"/>
      <c r="U60" s="145"/>
      <c r="V60" s="28"/>
      <c r="W60" s="28"/>
    </row>
    <row r="61" spans="2:23" ht="15" customHeight="1">
      <c r="B61" s="95"/>
      <c r="C61" s="146" t="s">
        <v>17</v>
      </c>
      <c r="D61" s="108"/>
      <c r="E61" s="108"/>
      <c r="F61" s="108"/>
      <c r="G61" s="108"/>
      <c r="H61" s="108"/>
      <c r="I61" s="147"/>
      <c r="J61" s="148"/>
      <c r="K61" s="148"/>
      <c r="L61" s="148"/>
      <c r="M61" s="148"/>
      <c r="N61" s="148"/>
      <c r="O61" s="148"/>
      <c r="P61" s="148"/>
      <c r="Q61" s="148"/>
      <c r="R61" s="148"/>
      <c r="S61" s="148"/>
      <c r="T61" s="148"/>
      <c r="U61" s="149"/>
      <c r="V61" s="28"/>
      <c r="W61" s="28"/>
    </row>
    <row r="62" spans="2:23" ht="15" customHeight="1" thickBot="1">
      <c r="B62" s="96"/>
      <c r="C62" s="139" t="s">
        <v>59</v>
      </c>
      <c r="D62" s="130"/>
      <c r="E62" s="130"/>
      <c r="F62" s="130"/>
      <c r="G62" s="130"/>
      <c r="H62" s="130"/>
      <c r="I62" s="140"/>
      <c r="J62" s="141"/>
      <c r="K62" s="141"/>
      <c r="L62" s="141"/>
      <c r="M62" s="141"/>
      <c r="N62" s="141"/>
      <c r="O62" s="141"/>
      <c r="P62" s="141"/>
      <c r="Q62" s="141"/>
      <c r="R62" s="141"/>
      <c r="S62" s="141"/>
      <c r="T62" s="141"/>
      <c r="U62" s="142"/>
      <c r="V62" s="28"/>
      <c r="W62" s="28"/>
    </row>
    <row r="63" spans="2:23" ht="14.25" thickBot="1">
      <c r="B63" s="28"/>
      <c r="C63" s="28"/>
      <c r="D63" s="28"/>
      <c r="E63" s="28"/>
      <c r="F63" s="28"/>
      <c r="G63" s="28"/>
      <c r="H63" s="28"/>
      <c r="I63" s="37"/>
      <c r="J63" s="37"/>
      <c r="K63" s="37"/>
      <c r="L63" s="37"/>
      <c r="M63" s="37"/>
      <c r="N63" s="37"/>
      <c r="O63" s="37"/>
      <c r="P63" s="37"/>
      <c r="Q63" s="37"/>
      <c r="R63" s="37"/>
      <c r="S63" s="37"/>
      <c r="T63" s="37"/>
      <c r="U63" s="37"/>
      <c r="V63" s="28"/>
      <c r="W63" s="28"/>
    </row>
    <row r="64" spans="2:23" ht="30" customHeight="1">
      <c r="B64" s="126" t="s">
        <v>21</v>
      </c>
      <c r="C64" s="128" t="s">
        <v>22</v>
      </c>
      <c r="D64" s="98"/>
      <c r="E64" s="98"/>
      <c r="F64" s="98"/>
      <c r="G64" s="98"/>
      <c r="H64" s="98"/>
      <c r="I64" s="99"/>
      <c r="J64" s="100"/>
      <c r="K64" s="100"/>
      <c r="L64" s="100"/>
      <c r="M64" s="100"/>
      <c r="N64" s="100"/>
      <c r="O64" s="100"/>
      <c r="P64" s="100"/>
      <c r="Q64" s="100"/>
      <c r="R64" s="100"/>
      <c r="S64" s="100"/>
      <c r="T64" s="100"/>
      <c r="U64" s="101"/>
      <c r="V64" s="28"/>
      <c r="W64" s="28"/>
    </row>
    <row r="65" spans="2:23" ht="30" customHeight="1" thickBot="1">
      <c r="B65" s="127"/>
      <c r="C65" s="129" t="s">
        <v>23</v>
      </c>
      <c r="D65" s="130"/>
      <c r="E65" s="130"/>
      <c r="F65" s="130"/>
      <c r="G65" s="130"/>
      <c r="H65" s="130"/>
      <c r="I65" s="131"/>
      <c r="J65" s="112"/>
      <c r="K65" s="112"/>
      <c r="L65" s="112"/>
      <c r="M65" s="112"/>
      <c r="N65" s="112"/>
      <c r="O65" s="112"/>
      <c r="P65" s="112"/>
      <c r="Q65" s="112"/>
      <c r="R65" s="112"/>
      <c r="S65" s="112"/>
      <c r="T65" s="112"/>
      <c r="U65" s="113"/>
      <c r="V65" s="28"/>
      <c r="W65" s="28"/>
    </row>
    <row r="68" spans="2:23" ht="14.25" thickBot="1">
      <c r="B68" s="39" t="s">
        <v>69</v>
      </c>
    </row>
    <row r="69" spans="2:23" ht="15" customHeight="1">
      <c r="B69" s="94" t="s">
        <v>68</v>
      </c>
      <c r="C69" s="97" t="s">
        <v>58</v>
      </c>
      <c r="D69" s="98"/>
      <c r="E69" s="98"/>
      <c r="F69" s="98"/>
      <c r="G69" s="98"/>
      <c r="H69" s="98"/>
      <c r="I69" s="99"/>
      <c r="J69" s="100"/>
      <c r="K69" s="100"/>
      <c r="L69" s="100"/>
      <c r="M69" s="100"/>
      <c r="N69" s="100"/>
      <c r="O69" s="100"/>
      <c r="P69" s="100"/>
      <c r="Q69" s="100"/>
      <c r="R69" s="100"/>
      <c r="S69" s="100"/>
      <c r="T69" s="100"/>
      <c r="U69" s="101"/>
      <c r="V69" s="28"/>
      <c r="W69" s="28"/>
    </row>
    <row r="70" spans="2:23" ht="24.95" customHeight="1">
      <c r="B70" s="95"/>
      <c r="C70" s="102" t="s">
        <v>11</v>
      </c>
      <c r="D70" s="103"/>
      <c r="E70" s="103"/>
      <c r="F70" s="103"/>
      <c r="G70" s="103"/>
      <c r="H70" s="103"/>
      <c r="I70" s="104"/>
      <c r="J70" s="105"/>
      <c r="K70" s="105"/>
      <c r="L70" s="105"/>
      <c r="M70" s="105"/>
      <c r="N70" s="105"/>
      <c r="O70" s="105"/>
      <c r="P70" s="105"/>
      <c r="Q70" s="105"/>
      <c r="R70" s="105"/>
      <c r="S70" s="105"/>
      <c r="T70" s="105"/>
      <c r="U70" s="106"/>
      <c r="V70" s="28"/>
      <c r="W70" s="28"/>
    </row>
    <row r="71" spans="2:23" ht="15" customHeight="1">
      <c r="B71" s="95"/>
      <c r="C71" s="107" t="s">
        <v>58</v>
      </c>
      <c r="D71" s="108"/>
      <c r="E71" s="108"/>
      <c r="F71" s="108"/>
      <c r="G71" s="108"/>
      <c r="H71" s="108"/>
      <c r="I71" s="104"/>
      <c r="J71" s="105"/>
      <c r="K71" s="105"/>
      <c r="L71" s="105"/>
      <c r="M71" s="105"/>
      <c r="N71" s="105"/>
      <c r="O71" s="105"/>
      <c r="P71" s="105"/>
      <c r="Q71" s="105"/>
      <c r="R71" s="105"/>
      <c r="S71" s="105"/>
      <c r="T71" s="105"/>
      <c r="U71" s="106"/>
      <c r="V71" s="28"/>
      <c r="W71" s="28"/>
    </row>
    <row r="72" spans="2:23" ht="24.95" customHeight="1" thickBot="1">
      <c r="B72" s="95"/>
      <c r="C72" s="109" t="s">
        <v>12</v>
      </c>
      <c r="D72" s="110"/>
      <c r="E72" s="110"/>
      <c r="F72" s="110"/>
      <c r="G72" s="110"/>
      <c r="H72" s="110"/>
      <c r="I72" s="111"/>
      <c r="J72" s="112"/>
      <c r="K72" s="112"/>
      <c r="L72" s="112"/>
      <c r="M72" s="112"/>
      <c r="N72" s="112"/>
      <c r="O72" s="112"/>
      <c r="P72" s="112"/>
      <c r="Q72" s="112"/>
      <c r="R72" s="112"/>
      <c r="S72" s="112"/>
      <c r="T72" s="112"/>
      <c r="U72" s="113"/>
      <c r="V72" s="28"/>
      <c r="W72" s="28"/>
    </row>
    <row r="73" spans="2:23" ht="15" customHeight="1">
      <c r="B73" s="95"/>
      <c r="C73" s="114" t="s">
        <v>58</v>
      </c>
      <c r="D73" s="115"/>
      <c r="E73" s="115"/>
      <c r="F73" s="115"/>
      <c r="G73" s="115"/>
      <c r="H73" s="115"/>
      <c r="I73" s="99"/>
      <c r="J73" s="100"/>
      <c r="K73" s="100"/>
      <c r="L73" s="100"/>
      <c r="M73" s="100"/>
      <c r="N73" s="100"/>
      <c r="O73" s="100"/>
      <c r="P73" s="100"/>
      <c r="Q73" s="100"/>
      <c r="R73" s="100"/>
      <c r="S73" s="100"/>
      <c r="T73" s="100"/>
      <c r="U73" s="101"/>
      <c r="V73" s="28"/>
      <c r="W73" s="28"/>
    </row>
    <row r="74" spans="2:23" ht="24.95" customHeight="1" thickBot="1">
      <c r="B74" s="95"/>
      <c r="C74" s="116" t="s">
        <v>13</v>
      </c>
      <c r="D74" s="117"/>
      <c r="E74" s="117"/>
      <c r="F74" s="117"/>
      <c r="G74" s="117"/>
      <c r="H74" s="117"/>
      <c r="I74" s="118"/>
      <c r="J74" s="119"/>
      <c r="K74" s="119"/>
      <c r="L74" s="119"/>
      <c r="M74" s="119"/>
      <c r="N74" s="119"/>
      <c r="O74" s="119"/>
      <c r="P74" s="119"/>
      <c r="Q74" s="119"/>
      <c r="R74" s="119"/>
      <c r="S74" s="119"/>
      <c r="T74" s="119"/>
      <c r="U74" s="120"/>
      <c r="V74" s="28"/>
      <c r="W74" s="28"/>
    </row>
    <row r="75" spans="2:23" ht="15" customHeight="1" thickBot="1">
      <c r="B75" s="96"/>
      <c r="C75" s="121" t="s">
        <v>16</v>
      </c>
      <c r="D75" s="122"/>
      <c r="E75" s="122"/>
      <c r="F75" s="122"/>
      <c r="G75" s="122"/>
      <c r="H75" s="122"/>
      <c r="I75" s="123"/>
      <c r="J75" s="124"/>
      <c r="K75" s="124"/>
      <c r="L75" s="124"/>
      <c r="M75" s="124"/>
      <c r="N75" s="124"/>
      <c r="O75" s="124"/>
      <c r="P75" s="124"/>
      <c r="Q75" s="124"/>
      <c r="R75" s="124"/>
      <c r="S75" s="124"/>
      <c r="T75" s="124"/>
      <c r="U75" s="125"/>
      <c r="V75" s="28"/>
      <c r="W75" s="28"/>
    </row>
    <row r="79" spans="2:23" ht="14.25" thickBot="1">
      <c r="B79" s="60" t="s">
        <v>163</v>
      </c>
      <c r="E79" s="25"/>
    </row>
    <row r="80" spans="2:23" ht="15" customHeight="1">
      <c r="B80" s="245" t="s">
        <v>212</v>
      </c>
      <c r="C80" s="246"/>
      <c r="D80" s="241" t="s">
        <v>223</v>
      </c>
      <c r="E80" s="241"/>
      <c r="F80" s="241"/>
      <c r="G80" s="241"/>
      <c r="H80" s="241"/>
      <c r="I80" s="241"/>
      <c r="J80" s="241"/>
      <c r="K80" s="241"/>
      <c r="L80" s="241"/>
      <c r="M80" s="241"/>
      <c r="N80" s="241"/>
      <c r="O80" s="241"/>
      <c r="P80" s="241"/>
      <c r="Q80" s="241"/>
      <c r="R80" s="241"/>
      <c r="S80" s="241"/>
      <c r="T80" s="241"/>
      <c r="U80" s="242"/>
    </row>
    <row r="81" spans="2:21" ht="15" customHeight="1">
      <c r="B81" s="247" t="s">
        <v>213</v>
      </c>
      <c r="C81" s="248"/>
      <c r="D81" s="239" t="s">
        <v>224</v>
      </c>
      <c r="E81" s="239"/>
      <c r="F81" s="239"/>
      <c r="G81" s="239"/>
      <c r="H81" s="239"/>
      <c r="I81" s="239"/>
      <c r="J81" s="239"/>
      <c r="K81" s="239"/>
      <c r="L81" s="239"/>
      <c r="M81" s="239"/>
      <c r="N81" s="239"/>
      <c r="O81" s="239"/>
      <c r="P81" s="239"/>
      <c r="Q81" s="239"/>
      <c r="R81" s="239"/>
      <c r="S81" s="239"/>
      <c r="T81" s="239"/>
      <c r="U81" s="240"/>
    </row>
    <row r="82" spans="2:21" ht="15" customHeight="1">
      <c r="B82" s="247" t="s">
        <v>214</v>
      </c>
      <c r="C82" s="248"/>
      <c r="D82" s="239"/>
      <c r="E82" s="239"/>
      <c r="F82" s="239"/>
      <c r="G82" s="239"/>
      <c r="H82" s="239"/>
      <c r="I82" s="239"/>
      <c r="J82" s="239"/>
      <c r="K82" s="239"/>
      <c r="L82" s="239"/>
      <c r="M82" s="239"/>
      <c r="N82" s="239"/>
      <c r="O82" s="239"/>
      <c r="P82" s="239"/>
      <c r="Q82" s="239"/>
      <c r="R82" s="239"/>
      <c r="S82" s="239"/>
      <c r="T82" s="239"/>
      <c r="U82" s="240"/>
    </row>
    <row r="83" spans="2:21" ht="15" customHeight="1">
      <c r="B83" s="247" t="s">
        <v>215</v>
      </c>
      <c r="C83" s="248"/>
      <c r="D83" s="239"/>
      <c r="E83" s="239"/>
      <c r="F83" s="239"/>
      <c r="G83" s="239"/>
      <c r="H83" s="239"/>
      <c r="I83" s="239"/>
      <c r="J83" s="239"/>
      <c r="K83" s="239"/>
      <c r="L83" s="239"/>
      <c r="M83" s="239"/>
      <c r="N83" s="239"/>
      <c r="O83" s="239"/>
      <c r="P83" s="239"/>
      <c r="Q83" s="239"/>
      <c r="R83" s="239"/>
      <c r="S83" s="239"/>
      <c r="T83" s="239"/>
      <c r="U83" s="240"/>
    </row>
    <row r="84" spans="2:21" ht="15" customHeight="1">
      <c r="B84" s="247" t="s">
        <v>216</v>
      </c>
      <c r="C84" s="248"/>
      <c r="D84" s="239"/>
      <c r="E84" s="239"/>
      <c r="F84" s="239"/>
      <c r="G84" s="239"/>
      <c r="H84" s="239"/>
      <c r="I84" s="239"/>
      <c r="J84" s="239"/>
      <c r="K84" s="239"/>
      <c r="L84" s="239"/>
      <c r="M84" s="239"/>
      <c r="N84" s="239"/>
      <c r="O84" s="239"/>
      <c r="P84" s="239"/>
      <c r="Q84" s="239"/>
      <c r="R84" s="239"/>
      <c r="S84" s="239"/>
      <c r="T84" s="239"/>
      <c r="U84" s="240"/>
    </row>
    <row r="85" spans="2:21" ht="15" customHeight="1">
      <c r="B85" s="247" t="s">
        <v>217</v>
      </c>
      <c r="C85" s="248"/>
      <c r="D85" s="239"/>
      <c r="E85" s="239"/>
      <c r="F85" s="239"/>
      <c r="G85" s="239"/>
      <c r="H85" s="239"/>
      <c r="I85" s="239"/>
      <c r="J85" s="239"/>
      <c r="K85" s="239"/>
      <c r="L85" s="239"/>
      <c r="M85" s="239"/>
      <c r="N85" s="239"/>
      <c r="O85" s="239"/>
      <c r="P85" s="239"/>
      <c r="Q85" s="239"/>
      <c r="R85" s="239"/>
      <c r="S85" s="239"/>
      <c r="T85" s="239"/>
      <c r="U85" s="240"/>
    </row>
    <row r="86" spans="2:21" ht="15" customHeight="1">
      <c r="B86" s="247" t="s">
        <v>218</v>
      </c>
      <c r="C86" s="248"/>
      <c r="D86" s="239"/>
      <c r="E86" s="239"/>
      <c r="F86" s="239"/>
      <c r="G86" s="239"/>
      <c r="H86" s="239"/>
      <c r="I86" s="239"/>
      <c r="J86" s="239"/>
      <c r="K86" s="239"/>
      <c r="L86" s="239"/>
      <c r="M86" s="239"/>
      <c r="N86" s="239"/>
      <c r="O86" s="239"/>
      <c r="P86" s="239"/>
      <c r="Q86" s="239"/>
      <c r="R86" s="239"/>
      <c r="S86" s="239"/>
      <c r="T86" s="239"/>
      <c r="U86" s="240"/>
    </row>
    <row r="87" spans="2:21" ht="15" customHeight="1">
      <c r="B87" s="247" t="s">
        <v>219</v>
      </c>
      <c r="C87" s="248"/>
      <c r="D87" s="239"/>
      <c r="E87" s="239"/>
      <c r="F87" s="239"/>
      <c r="G87" s="239"/>
      <c r="H87" s="239"/>
      <c r="I87" s="239"/>
      <c r="J87" s="239"/>
      <c r="K87" s="239"/>
      <c r="L87" s="239"/>
      <c r="M87" s="239"/>
      <c r="N87" s="239"/>
      <c r="O87" s="239"/>
      <c r="P87" s="239"/>
      <c r="Q87" s="239"/>
      <c r="R87" s="239"/>
      <c r="S87" s="239"/>
      <c r="T87" s="239"/>
      <c r="U87" s="240"/>
    </row>
    <row r="88" spans="2:21" ht="15" customHeight="1">
      <c r="B88" s="247" t="s">
        <v>220</v>
      </c>
      <c r="C88" s="248"/>
      <c r="D88" s="239"/>
      <c r="E88" s="239"/>
      <c r="F88" s="239"/>
      <c r="G88" s="239"/>
      <c r="H88" s="239"/>
      <c r="I88" s="239"/>
      <c r="J88" s="239"/>
      <c r="K88" s="239"/>
      <c r="L88" s="239"/>
      <c r="M88" s="239"/>
      <c r="N88" s="239"/>
      <c r="O88" s="239"/>
      <c r="P88" s="239"/>
      <c r="Q88" s="239"/>
      <c r="R88" s="239"/>
      <c r="S88" s="239"/>
      <c r="T88" s="239"/>
      <c r="U88" s="240"/>
    </row>
    <row r="89" spans="2:21" ht="15" customHeight="1">
      <c r="B89" s="247" t="s">
        <v>221</v>
      </c>
      <c r="C89" s="248"/>
      <c r="D89" s="239"/>
      <c r="E89" s="239"/>
      <c r="F89" s="239"/>
      <c r="G89" s="239"/>
      <c r="H89" s="239"/>
      <c r="I89" s="239"/>
      <c r="J89" s="239"/>
      <c r="K89" s="239"/>
      <c r="L89" s="239"/>
      <c r="M89" s="239"/>
      <c r="N89" s="239"/>
      <c r="O89" s="239"/>
      <c r="P89" s="239"/>
      <c r="Q89" s="239"/>
      <c r="R89" s="239"/>
      <c r="S89" s="239"/>
      <c r="T89" s="239"/>
      <c r="U89" s="240"/>
    </row>
    <row r="90" spans="2:21" ht="15" customHeight="1" thickBot="1">
      <c r="B90" s="237" t="s">
        <v>222</v>
      </c>
      <c r="C90" s="238"/>
      <c r="D90" s="243"/>
      <c r="E90" s="243"/>
      <c r="F90" s="243"/>
      <c r="G90" s="243"/>
      <c r="H90" s="243"/>
      <c r="I90" s="243"/>
      <c r="J90" s="243"/>
      <c r="K90" s="243"/>
      <c r="L90" s="243"/>
      <c r="M90" s="243"/>
      <c r="N90" s="243"/>
      <c r="O90" s="243"/>
      <c r="P90" s="243"/>
      <c r="Q90" s="243"/>
      <c r="R90" s="243"/>
      <c r="S90" s="243"/>
      <c r="T90" s="243"/>
      <c r="U90" s="244"/>
    </row>
  </sheetData>
  <mergeCells count="152">
    <mergeCell ref="N5:Q5"/>
    <mergeCell ref="B90:C90"/>
    <mergeCell ref="D81:U81"/>
    <mergeCell ref="D80:U80"/>
    <mergeCell ref="D82:U82"/>
    <mergeCell ref="D83:U83"/>
    <mergeCell ref="D84:U84"/>
    <mergeCell ref="D85:U85"/>
    <mergeCell ref="D86:U86"/>
    <mergeCell ref="D87:U87"/>
    <mergeCell ref="D88:U88"/>
    <mergeCell ref="D89:U89"/>
    <mergeCell ref="D90:U90"/>
    <mergeCell ref="B80:C80"/>
    <mergeCell ref="B81:C81"/>
    <mergeCell ref="B82:C82"/>
    <mergeCell ref="B83:C83"/>
    <mergeCell ref="B84:C84"/>
    <mergeCell ref="B85:C85"/>
    <mergeCell ref="B86:C86"/>
    <mergeCell ref="N11:Q11"/>
    <mergeCell ref="B87:C87"/>
    <mergeCell ref="B88:C88"/>
    <mergeCell ref="B89:C89"/>
    <mergeCell ref="B15:E15"/>
    <mergeCell ref="F15:I15"/>
    <mergeCell ref="I24:U24"/>
    <mergeCell ref="C25:H25"/>
    <mergeCell ref="I25:U25"/>
    <mergeCell ref="C26:H26"/>
    <mergeCell ref="I26:U26"/>
    <mergeCell ref="C27:H27"/>
    <mergeCell ref="I27:U27"/>
    <mergeCell ref="B19:E19"/>
    <mergeCell ref="F19:I19"/>
    <mergeCell ref="B21:B32"/>
    <mergeCell ref="C21:H21"/>
    <mergeCell ref="I21:U21"/>
    <mergeCell ref="C22:H22"/>
    <mergeCell ref="I22:U22"/>
    <mergeCell ref="C23:H23"/>
    <mergeCell ref="I23:U23"/>
    <mergeCell ref="C24:H24"/>
    <mergeCell ref="F17:I17"/>
    <mergeCell ref="B18:E18"/>
    <mergeCell ref="F18:I18"/>
    <mergeCell ref="B35:B46"/>
    <mergeCell ref="C28:H28"/>
    <mergeCell ref="I28:U28"/>
    <mergeCell ref="C29:H29"/>
    <mergeCell ref="N8:Q8"/>
    <mergeCell ref="B9:E9"/>
    <mergeCell ref="F9:I9"/>
    <mergeCell ref="K9:M9"/>
    <mergeCell ref="N9:Q9"/>
    <mergeCell ref="B10:E10"/>
    <mergeCell ref="F10:I10"/>
    <mergeCell ref="K10:M10"/>
    <mergeCell ref="N10:Q10"/>
    <mergeCell ref="B11:E11"/>
    <mergeCell ref="F11:I11"/>
    <mergeCell ref="B13:E13"/>
    <mergeCell ref="F13:I13"/>
    <mergeCell ref="I29:U29"/>
    <mergeCell ref="C30:H30"/>
    <mergeCell ref="I30:U30"/>
    <mergeCell ref="I37:U37"/>
    <mergeCell ref="B14:E14"/>
    <mergeCell ref="F14:I14"/>
    <mergeCell ref="B17:E17"/>
    <mergeCell ref="B3:K3"/>
    <mergeCell ref="B5:H5"/>
    <mergeCell ref="B6:H6"/>
    <mergeCell ref="B8:E8"/>
    <mergeCell ref="F8:I8"/>
    <mergeCell ref="K8:M8"/>
    <mergeCell ref="K11:M11"/>
    <mergeCell ref="K13:M13"/>
    <mergeCell ref="K5:M5"/>
    <mergeCell ref="C38:H38"/>
    <mergeCell ref="I38:U38"/>
    <mergeCell ref="C39:H39"/>
    <mergeCell ref="I39:U39"/>
    <mergeCell ref="C40:H40"/>
    <mergeCell ref="I40:U40"/>
    <mergeCell ref="C31:H31"/>
    <mergeCell ref="I31:U31"/>
    <mergeCell ref="C32:H32"/>
    <mergeCell ref="I32:U32"/>
    <mergeCell ref="C35:H35"/>
    <mergeCell ref="I35:U35"/>
    <mergeCell ref="C36:H36"/>
    <mergeCell ref="I36:U36"/>
    <mergeCell ref="C37:H37"/>
    <mergeCell ref="C44:H44"/>
    <mergeCell ref="I44:U44"/>
    <mergeCell ref="C45:H45"/>
    <mergeCell ref="I45:U45"/>
    <mergeCell ref="C46:H46"/>
    <mergeCell ref="I46:U46"/>
    <mergeCell ref="C41:H41"/>
    <mergeCell ref="I41:U41"/>
    <mergeCell ref="C42:H42"/>
    <mergeCell ref="I42:U42"/>
    <mergeCell ref="C43:H43"/>
    <mergeCell ref="I43:U43"/>
    <mergeCell ref="B51:B62"/>
    <mergeCell ref="C51:H51"/>
    <mergeCell ref="I51:U51"/>
    <mergeCell ref="C52:H52"/>
    <mergeCell ref="I52:U52"/>
    <mergeCell ref="C53:H53"/>
    <mergeCell ref="I53:U53"/>
    <mergeCell ref="C54:H54"/>
    <mergeCell ref="I54:U54"/>
    <mergeCell ref="C55:H55"/>
    <mergeCell ref="C62:H62"/>
    <mergeCell ref="I62:U62"/>
    <mergeCell ref="I60:U60"/>
    <mergeCell ref="C61:H61"/>
    <mergeCell ref="I61:U61"/>
    <mergeCell ref="I55:U55"/>
    <mergeCell ref="C56:H56"/>
    <mergeCell ref="I56:U56"/>
    <mergeCell ref="C57:H57"/>
    <mergeCell ref="I57:U57"/>
    <mergeCell ref="C58:H58"/>
    <mergeCell ref="I58:U58"/>
    <mergeCell ref="N13:Q13"/>
    <mergeCell ref="B69:B75"/>
    <mergeCell ref="C69:H69"/>
    <mergeCell ref="I69:U69"/>
    <mergeCell ref="C70:H70"/>
    <mergeCell ref="I70:U70"/>
    <mergeCell ref="C71:H71"/>
    <mergeCell ref="I71:U71"/>
    <mergeCell ref="C72:H72"/>
    <mergeCell ref="I72:U72"/>
    <mergeCell ref="C73:H73"/>
    <mergeCell ref="I73:U73"/>
    <mergeCell ref="C74:H74"/>
    <mergeCell ref="I74:U74"/>
    <mergeCell ref="C75:H75"/>
    <mergeCell ref="I75:U75"/>
    <mergeCell ref="B64:B65"/>
    <mergeCell ref="C64:H64"/>
    <mergeCell ref="I64:U64"/>
    <mergeCell ref="C65:H65"/>
    <mergeCell ref="I65:U65"/>
    <mergeCell ref="C59:H59"/>
    <mergeCell ref="I59:U59"/>
    <mergeCell ref="C60:H60"/>
  </mergeCells>
  <phoneticPr fontId="2"/>
  <conditionalFormatting sqref="K13:Q13">
    <cfRule type="expression" dxfId="95" priority="1">
      <formula>$F$19&lt;&gt;"GRP-36500"</formula>
    </cfRule>
    <cfRule type="expression" dxfId="94" priority="2">
      <formula>$N$9&lt;&gt;"解約"</formula>
    </cfRule>
  </conditionalFormatting>
  <dataValidations count="6">
    <dataValidation type="list" allowBlank="1" showInputMessage="1" showErrorMessage="1" sqref="WVV983052:WVY983052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48:Q65548 JJ65548:JM65548 TF65548:TI65548 ADB65548:ADE65548 AMX65548:ANA65548 AWT65548:AWW65548 BGP65548:BGS65548 BQL65548:BQO65548 CAH65548:CAK65548 CKD65548:CKG65548 CTZ65548:CUC65548 DDV65548:DDY65548 DNR65548:DNU65548 DXN65548:DXQ65548 EHJ65548:EHM65548 ERF65548:ERI65548 FBB65548:FBE65548 FKX65548:FLA65548 FUT65548:FUW65548 GEP65548:GES65548 GOL65548:GOO65548 GYH65548:GYK65548 HID65548:HIG65548 HRZ65548:HSC65548 IBV65548:IBY65548 ILR65548:ILU65548 IVN65548:IVQ65548 JFJ65548:JFM65548 JPF65548:JPI65548 JZB65548:JZE65548 KIX65548:KJA65548 KST65548:KSW65548 LCP65548:LCS65548 LML65548:LMO65548 LWH65548:LWK65548 MGD65548:MGG65548 MPZ65548:MQC65548 MZV65548:MZY65548 NJR65548:NJU65548 NTN65548:NTQ65548 ODJ65548:ODM65548 ONF65548:ONI65548 OXB65548:OXE65548 PGX65548:PHA65548 PQT65548:PQW65548 QAP65548:QAS65548 QKL65548:QKO65548 QUH65548:QUK65548 RED65548:REG65548 RNZ65548:ROC65548 RXV65548:RXY65548 SHR65548:SHU65548 SRN65548:SRQ65548 TBJ65548:TBM65548 TLF65548:TLI65548 TVB65548:TVE65548 UEX65548:UFA65548 UOT65548:UOW65548 UYP65548:UYS65548 VIL65548:VIO65548 VSH65548:VSK65548 WCD65548:WCG65548 WLZ65548:WMC65548 WVV65548:WVY65548 N131084:Q131084 JJ131084:JM131084 TF131084:TI131084 ADB131084:ADE131084 AMX131084:ANA131084 AWT131084:AWW131084 BGP131084:BGS131084 BQL131084:BQO131084 CAH131084:CAK131084 CKD131084:CKG131084 CTZ131084:CUC131084 DDV131084:DDY131084 DNR131084:DNU131084 DXN131084:DXQ131084 EHJ131084:EHM131084 ERF131084:ERI131084 FBB131084:FBE131084 FKX131084:FLA131084 FUT131084:FUW131084 GEP131084:GES131084 GOL131084:GOO131084 GYH131084:GYK131084 HID131084:HIG131084 HRZ131084:HSC131084 IBV131084:IBY131084 ILR131084:ILU131084 IVN131084:IVQ131084 JFJ131084:JFM131084 JPF131084:JPI131084 JZB131084:JZE131084 KIX131084:KJA131084 KST131084:KSW131084 LCP131084:LCS131084 LML131084:LMO131084 LWH131084:LWK131084 MGD131084:MGG131084 MPZ131084:MQC131084 MZV131084:MZY131084 NJR131084:NJU131084 NTN131084:NTQ131084 ODJ131084:ODM131084 ONF131084:ONI131084 OXB131084:OXE131084 PGX131084:PHA131084 PQT131084:PQW131084 QAP131084:QAS131084 QKL131084:QKO131084 QUH131084:QUK131084 RED131084:REG131084 RNZ131084:ROC131084 RXV131084:RXY131084 SHR131084:SHU131084 SRN131084:SRQ131084 TBJ131084:TBM131084 TLF131084:TLI131084 TVB131084:TVE131084 UEX131084:UFA131084 UOT131084:UOW131084 UYP131084:UYS131084 VIL131084:VIO131084 VSH131084:VSK131084 WCD131084:WCG131084 WLZ131084:WMC131084 WVV131084:WVY131084 N196620:Q196620 JJ196620:JM196620 TF196620:TI196620 ADB196620:ADE196620 AMX196620:ANA196620 AWT196620:AWW196620 BGP196620:BGS196620 BQL196620:BQO196620 CAH196620:CAK196620 CKD196620:CKG196620 CTZ196620:CUC196620 DDV196620:DDY196620 DNR196620:DNU196620 DXN196620:DXQ196620 EHJ196620:EHM196620 ERF196620:ERI196620 FBB196620:FBE196620 FKX196620:FLA196620 FUT196620:FUW196620 GEP196620:GES196620 GOL196620:GOO196620 GYH196620:GYK196620 HID196620:HIG196620 HRZ196620:HSC196620 IBV196620:IBY196620 ILR196620:ILU196620 IVN196620:IVQ196620 JFJ196620:JFM196620 JPF196620:JPI196620 JZB196620:JZE196620 KIX196620:KJA196620 KST196620:KSW196620 LCP196620:LCS196620 LML196620:LMO196620 LWH196620:LWK196620 MGD196620:MGG196620 MPZ196620:MQC196620 MZV196620:MZY196620 NJR196620:NJU196620 NTN196620:NTQ196620 ODJ196620:ODM196620 ONF196620:ONI196620 OXB196620:OXE196620 PGX196620:PHA196620 PQT196620:PQW196620 QAP196620:QAS196620 QKL196620:QKO196620 QUH196620:QUK196620 RED196620:REG196620 RNZ196620:ROC196620 RXV196620:RXY196620 SHR196620:SHU196620 SRN196620:SRQ196620 TBJ196620:TBM196620 TLF196620:TLI196620 TVB196620:TVE196620 UEX196620:UFA196620 UOT196620:UOW196620 UYP196620:UYS196620 VIL196620:VIO196620 VSH196620:VSK196620 WCD196620:WCG196620 WLZ196620:WMC196620 WVV196620:WVY196620 N262156:Q262156 JJ262156:JM262156 TF262156:TI262156 ADB262156:ADE262156 AMX262156:ANA262156 AWT262156:AWW262156 BGP262156:BGS262156 BQL262156:BQO262156 CAH262156:CAK262156 CKD262156:CKG262156 CTZ262156:CUC262156 DDV262156:DDY262156 DNR262156:DNU262156 DXN262156:DXQ262156 EHJ262156:EHM262156 ERF262156:ERI262156 FBB262156:FBE262156 FKX262156:FLA262156 FUT262156:FUW262156 GEP262156:GES262156 GOL262156:GOO262156 GYH262156:GYK262156 HID262156:HIG262156 HRZ262156:HSC262156 IBV262156:IBY262156 ILR262156:ILU262156 IVN262156:IVQ262156 JFJ262156:JFM262156 JPF262156:JPI262156 JZB262156:JZE262156 KIX262156:KJA262156 KST262156:KSW262156 LCP262156:LCS262156 LML262156:LMO262156 LWH262156:LWK262156 MGD262156:MGG262156 MPZ262156:MQC262156 MZV262156:MZY262156 NJR262156:NJU262156 NTN262156:NTQ262156 ODJ262156:ODM262156 ONF262156:ONI262156 OXB262156:OXE262156 PGX262156:PHA262156 PQT262156:PQW262156 QAP262156:QAS262156 QKL262156:QKO262156 QUH262156:QUK262156 RED262156:REG262156 RNZ262156:ROC262156 RXV262156:RXY262156 SHR262156:SHU262156 SRN262156:SRQ262156 TBJ262156:TBM262156 TLF262156:TLI262156 TVB262156:TVE262156 UEX262156:UFA262156 UOT262156:UOW262156 UYP262156:UYS262156 VIL262156:VIO262156 VSH262156:VSK262156 WCD262156:WCG262156 WLZ262156:WMC262156 WVV262156:WVY262156 N327692:Q327692 JJ327692:JM327692 TF327692:TI327692 ADB327692:ADE327692 AMX327692:ANA327692 AWT327692:AWW327692 BGP327692:BGS327692 BQL327692:BQO327692 CAH327692:CAK327692 CKD327692:CKG327692 CTZ327692:CUC327692 DDV327692:DDY327692 DNR327692:DNU327692 DXN327692:DXQ327692 EHJ327692:EHM327692 ERF327692:ERI327692 FBB327692:FBE327692 FKX327692:FLA327692 FUT327692:FUW327692 GEP327692:GES327692 GOL327692:GOO327692 GYH327692:GYK327692 HID327692:HIG327692 HRZ327692:HSC327692 IBV327692:IBY327692 ILR327692:ILU327692 IVN327692:IVQ327692 JFJ327692:JFM327692 JPF327692:JPI327692 JZB327692:JZE327692 KIX327692:KJA327692 KST327692:KSW327692 LCP327692:LCS327692 LML327692:LMO327692 LWH327692:LWK327692 MGD327692:MGG327692 MPZ327692:MQC327692 MZV327692:MZY327692 NJR327692:NJU327692 NTN327692:NTQ327692 ODJ327692:ODM327692 ONF327692:ONI327692 OXB327692:OXE327692 PGX327692:PHA327692 PQT327692:PQW327692 QAP327692:QAS327692 QKL327692:QKO327692 QUH327692:QUK327692 RED327692:REG327692 RNZ327692:ROC327692 RXV327692:RXY327692 SHR327692:SHU327692 SRN327692:SRQ327692 TBJ327692:TBM327692 TLF327692:TLI327692 TVB327692:TVE327692 UEX327692:UFA327692 UOT327692:UOW327692 UYP327692:UYS327692 VIL327692:VIO327692 VSH327692:VSK327692 WCD327692:WCG327692 WLZ327692:WMC327692 WVV327692:WVY327692 N393228:Q393228 JJ393228:JM393228 TF393228:TI393228 ADB393228:ADE393228 AMX393228:ANA393228 AWT393228:AWW393228 BGP393228:BGS393228 BQL393228:BQO393228 CAH393228:CAK393228 CKD393228:CKG393228 CTZ393228:CUC393228 DDV393228:DDY393228 DNR393228:DNU393228 DXN393228:DXQ393228 EHJ393228:EHM393228 ERF393228:ERI393228 FBB393228:FBE393228 FKX393228:FLA393228 FUT393228:FUW393228 GEP393228:GES393228 GOL393228:GOO393228 GYH393228:GYK393228 HID393228:HIG393228 HRZ393228:HSC393228 IBV393228:IBY393228 ILR393228:ILU393228 IVN393228:IVQ393228 JFJ393228:JFM393228 JPF393228:JPI393228 JZB393228:JZE393228 KIX393228:KJA393228 KST393228:KSW393228 LCP393228:LCS393228 LML393228:LMO393228 LWH393228:LWK393228 MGD393228:MGG393228 MPZ393228:MQC393228 MZV393228:MZY393228 NJR393228:NJU393228 NTN393228:NTQ393228 ODJ393228:ODM393228 ONF393228:ONI393228 OXB393228:OXE393228 PGX393228:PHA393228 PQT393228:PQW393228 QAP393228:QAS393228 QKL393228:QKO393228 QUH393228:QUK393228 RED393228:REG393228 RNZ393228:ROC393228 RXV393228:RXY393228 SHR393228:SHU393228 SRN393228:SRQ393228 TBJ393228:TBM393228 TLF393228:TLI393228 TVB393228:TVE393228 UEX393228:UFA393228 UOT393228:UOW393228 UYP393228:UYS393228 VIL393228:VIO393228 VSH393228:VSK393228 WCD393228:WCG393228 WLZ393228:WMC393228 WVV393228:WVY393228 N458764:Q458764 JJ458764:JM458764 TF458764:TI458764 ADB458764:ADE458764 AMX458764:ANA458764 AWT458764:AWW458764 BGP458764:BGS458764 BQL458764:BQO458764 CAH458764:CAK458764 CKD458764:CKG458764 CTZ458764:CUC458764 DDV458764:DDY458764 DNR458764:DNU458764 DXN458764:DXQ458764 EHJ458764:EHM458764 ERF458764:ERI458764 FBB458764:FBE458764 FKX458764:FLA458764 FUT458764:FUW458764 GEP458764:GES458764 GOL458764:GOO458764 GYH458764:GYK458764 HID458764:HIG458764 HRZ458764:HSC458764 IBV458764:IBY458764 ILR458764:ILU458764 IVN458764:IVQ458764 JFJ458764:JFM458764 JPF458764:JPI458764 JZB458764:JZE458764 KIX458764:KJA458764 KST458764:KSW458764 LCP458764:LCS458764 LML458764:LMO458764 LWH458764:LWK458764 MGD458764:MGG458764 MPZ458764:MQC458764 MZV458764:MZY458764 NJR458764:NJU458764 NTN458764:NTQ458764 ODJ458764:ODM458764 ONF458764:ONI458764 OXB458764:OXE458764 PGX458764:PHA458764 PQT458764:PQW458764 QAP458764:QAS458764 QKL458764:QKO458764 QUH458764:QUK458764 RED458764:REG458764 RNZ458764:ROC458764 RXV458764:RXY458764 SHR458764:SHU458764 SRN458764:SRQ458764 TBJ458764:TBM458764 TLF458764:TLI458764 TVB458764:TVE458764 UEX458764:UFA458764 UOT458764:UOW458764 UYP458764:UYS458764 VIL458764:VIO458764 VSH458764:VSK458764 WCD458764:WCG458764 WLZ458764:WMC458764 WVV458764:WVY458764 N524300:Q524300 JJ524300:JM524300 TF524300:TI524300 ADB524300:ADE524300 AMX524300:ANA524300 AWT524300:AWW524300 BGP524300:BGS524300 BQL524300:BQO524300 CAH524300:CAK524300 CKD524300:CKG524300 CTZ524300:CUC524300 DDV524300:DDY524300 DNR524300:DNU524300 DXN524300:DXQ524300 EHJ524300:EHM524300 ERF524300:ERI524300 FBB524300:FBE524300 FKX524300:FLA524300 FUT524300:FUW524300 GEP524300:GES524300 GOL524300:GOO524300 GYH524300:GYK524300 HID524300:HIG524300 HRZ524300:HSC524300 IBV524300:IBY524300 ILR524300:ILU524300 IVN524300:IVQ524300 JFJ524300:JFM524300 JPF524300:JPI524300 JZB524300:JZE524300 KIX524300:KJA524300 KST524300:KSW524300 LCP524300:LCS524300 LML524300:LMO524300 LWH524300:LWK524300 MGD524300:MGG524300 MPZ524300:MQC524300 MZV524300:MZY524300 NJR524300:NJU524300 NTN524300:NTQ524300 ODJ524300:ODM524300 ONF524300:ONI524300 OXB524300:OXE524300 PGX524300:PHA524300 PQT524300:PQW524300 QAP524300:QAS524300 QKL524300:QKO524300 QUH524300:QUK524300 RED524300:REG524300 RNZ524300:ROC524300 RXV524300:RXY524300 SHR524300:SHU524300 SRN524300:SRQ524300 TBJ524300:TBM524300 TLF524300:TLI524300 TVB524300:TVE524300 UEX524300:UFA524300 UOT524300:UOW524300 UYP524300:UYS524300 VIL524300:VIO524300 VSH524300:VSK524300 WCD524300:WCG524300 WLZ524300:WMC524300 WVV524300:WVY524300 N589836:Q589836 JJ589836:JM589836 TF589836:TI589836 ADB589836:ADE589836 AMX589836:ANA589836 AWT589836:AWW589836 BGP589836:BGS589836 BQL589836:BQO589836 CAH589836:CAK589836 CKD589836:CKG589836 CTZ589836:CUC589836 DDV589836:DDY589836 DNR589836:DNU589836 DXN589836:DXQ589836 EHJ589836:EHM589836 ERF589836:ERI589836 FBB589836:FBE589836 FKX589836:FLA589836 FUT589836:FUW589836 GEP589836:GES589836 GOL589836:GOO589836 GYH589836:GYK589836 HID589836:HIG589836 HRZ589836:HSC589836 IBV589836:IBY589836 ILR589836:ILU589836 IVN589836:IVQ589836 JFJ589836:JFM589836 JPF589836:JPI589836 JZB589836:JZE589836 KIX589836:KJA589836 KST589836:KSW589836 LCP589836:LCS589836 LML589836:LMO589836 LWH589836:LWK589836 MGD589836:MGG589836 MPZ589836:MQC589836 MZV589836:MZY589836 NJR589836:NJU589836 NTN589836:NTQ589836 ODJ589836:ODM589836 ONF589836:ONI589836 OXB589836:OXE589836 PGX589836:PHA589836 PQT589836:PQW589836 QAP589836:QAS589836 QKL589836:QKO589836 QUH589836:QUK589836 RED589836:REG589836 RNZ589836:ROC589836 RXV589836:RXY589836 SHR589836:SHU589836 SRN589836:SRQ589836 TBJ589836:TBM589836 TLF589836:TLI589836 TVB589836:TVE589836 UEX589836:UFA589836 UOT589836:UOW589836 UYP589836:UYS589836 VIL589836:VIO589836 VSH589836:VSK589836 WCD589836:WCG589836 WLZ589836:WMC589836 WVV589836:WVY589836 N655372:Q655372 JJ655372:JM655372 TF655372:TI655372 ADB655372:ADE655372 AMX655372:ANA655372 AWT655372:AWW655372 BGP655372:BGS655372 BQL655372:BQO655372 CAH655372:CAK655372 CKD655372:CKG655372 CTZ655372:CUC655372 DDV655372:DDY655372 DNR655372:DNU655372 DXN655372:DXQ655372 EHJ655372:EHM655372 ERF655372:ERI655372 FBB655372:FBE655372 FKX655372:FLA655372 FUT655372:FUW655372 GEP655372:GES655372 GOL655372:GOO655372 GYH655372:GYK655372 HID655372:HIG655372 HRZ655372:HSC655372 IBV655372:IBY655372 ILR655372:ILU655372 IVN655372:IVQ655372 JFJ655372:JFM655372 JPF655372:JPI655372 JZB655372:JZE655372 KIX655372:KJA655372 KST655372:KSW655372 LCP655372:LCS655372 LML655372:LMO655372 LWH655372:LWK655372 MGD655372:MGG655372 MPZ655372:MQC655372 MZV655372:MZY655372 NJR655372:NJU655372 NTN655372:NTQ655372 ODJ655372:ODM655372 ONF655372:ONI655372 OXB655372:OXE655372 PGX655372:PHA655372 PQT655372:PQW655372 QAP655372:QAS655372 QKL655372:QKO655372 QUH655372:QUK655372 RED655372:REG655372 RNZ655372:ROC655372 RXV655372:RXY655372 SHR655372:SHU655372 SRN655372:SRQ655372 TBJ655372:TBM655372 TLF655372:TLI655372 TVB655372:TVE655372 UEX655372:UFA655372 UOT655372:UOW655372 UYP655372:UYS655372 VIL655372:VIO655372 VSH655372:VSK655372 WCD655372:WCG655372 WLZ655372:WMC655372 WVV655372:WVY655372 N720908:Q720908 JJ720908:JM720908 TF720908:TI720908 ADB720908:ADE720908 AMX720908:ANA720908 AWT720908:AWW720908 BGP720908:BGS720908 BQL720908:BQO720908 CAH720908:CAK720908 CKD720908:CKG720908 CTZ720908:CUC720908 DDV720908:DDY720908 DNR720908:DNU720908 DXN720908:DXQ720908 EHJ720908:EHM720908 ERF720908:ERI720908 FBB720908:FBE720908 FKX720908:FLA720908 FUT720908:FUW720908 GEP720908:GES720908 GOL720908:GOO720908 GYH720908:GYK720908 HID720908:HIG720908 HRZ720908:HSC720908 IBV720908:IBY720908 ILR720908:ILU720908 IVN720908:IVQ720908 JFJ720908:JFM720908 JPF720908:JPI720908 JZB720908:JZE720908 KIX720908:KJA720908 KST720908:KSW720908 LCP720908:LCS720908 LML720908:LMO720908 LWH720908:LWK720908 MGD720908:MGG720908 MPZ720908:MQC720908 MZV720908:MZY720908 NJR720908:NJU720908 NTN720908:NTQ720908 ODJ720908:ODM720908 ONF720908:ONI720908 OXB720908:OXE720908 PGX720908:PHA720908 PQT720908:PQW720908 QAP720908:QAS720908 QKL720908:QKO720908 QUH720908:QUK720908 RED720908:REG720908 RNZ720908:ROC720908 RXV720908:RXY720908 SHR720908:SHU720908 SRN720908:SRQ720908 TBJ720908:TBM720908 TLF720908:TLI720908 TVB720908:TVE720908 UEX720908:UFA720908 UOT720908:UOW720908 UYP720908:UYS720908 VIL720908:VIO720908 VSH720908:VSK720908 WCD720908:WCG720908 WLZ720908:WMC720908 WVV720908:WVY720908 N786444:Q786444 JJ786444:JM786444 TF786444:TI786444 ADB786444:ADE786444 AMX786444:ANA786444 AWT786444:AWW786444 BGP786444:BGS786444 BQL786444:BQO786444 CAH786444:CAK786444 CKD786444:CKG786444 CTZ786444:CUC786444 DDV786444:DDY786444 DNR786444:DNU786444 DXN786444:DXQ786444 EHJ786444:EHM786444 ERF786444:ERI786444 FBB786444:FBE786444 FKX786444:FLA786444 FUT786444:FUW786444 GEP786444:GES786444 GOL786444:GOO786444 GYH786444:GYK786444 HID786444:HIG786444 HRZ786444:HSC786444 IBV786444:IBY786444 ILR786444:ILU786444 IVN786444:IVQ786444 JFJ786444:JFM786444 JPF786444:JPI786444 JZB786444:JZE786444 KIX786444:KJA786444 KST786444:KSW786444 LCP786444:LCS786444 LML786444:LMO786444 LWH786444:LWK786444 MGD786444:MGG786444 MPZ786444:MQC786444 MZV786444:MZY786444 NJR786444:NJU786444 NTN786444:NTQ786444 ODJ786444:ODM786444 ONF786444:ONI786444 OXB786444:OXE786444 PGX786444:PHA786444 PQT786444:PQW786444 QAP786444:QAS786444 QKL786444:QKO786444 QUH786444:QUK786444 RED786444:REG786444 RNZ786444:ROC786444 RXV786444:RXY786444 SHR786444:SHU786444 SRN786444:SRQ786444 TBJ786444:TBM786444 TLF786444:TLI786444 TVB786444:TVE786444 UEX786444:UFA786444 UOT786444:UOW786444 UYP786444:UYS786444 VIL786444:VIO786444 VSH786444:VSK786444 WCD786444:WCG786444 WLZ786444:WMC786444 WVV786444:WVY786444 N851980:Q851980 JJ851980:JM851980 TF851980:TI851980 ADB851980:ADE851980 AMX851980:ANA851980 AWT851980:AWW851980 BGP851980:BGS851980 BQL851980:BQO851980 CAH851980:CAK851980 CKD851980:CKG851980 CTZ851980:CUC851980 DDV851980:DDY851980 DNR851980:DNU851980 DXN851980:DXQ851980 EHJ851980:EHM851980 ERF851980:ERI851980 FBB851980:FBE851980 FKX851980:FLA851980 FUT851980:FUW851980 GEP851980:GES851980 GOL851980:GOO851980 GYH851980:GYK851980 HID851980:HIG851980 HRZ851980:HSC851980 IBV851980:IBY851980 ILR851980:ILU851980 IVN851980:IVQ851980 JFJ851980:JFM851980 JPF851980:JPI851980 JZB851980:JZE851980 KIX851980:KJA851980 KST851980:KSW851980 LCP851980:LCS851980 LML851980:LMO851980 LWH851980:LWK851980 MGD851980:MGG851980 MPZ851980:MQC851980 MZV851980:MZY851980 NJR851980:NJU851980 NTN851980:NTQ851980 ODJ851980:ODM851980 ONF851980:ONI851980 OXB851980:OXE851980 PGX851980:PHA851980 PQT851980:PQW851980 QAP851980:QAS851980 QKL851980:QKO851980 QUH851980:QUK851980 RED851980:REG851980 RNZ851980:ROC851980 RXV851980:RXY851980 SHR851980:SHU851980 SRN851980:SRQ851980 TBJ851980:TBM851980 TLF851980:TLI851980 TVB851980:TVE851980 UEX851980:UFA851980 UOT851980:UOW851980 UYP851980:UYS851980 VIL851980:VIO851980 VSH851980:VSK851980 WCD851980:WCG851980 WLZ851980:WMC851980 WVV851980:WVY851980 N917516:Q917516 JJ917516:JM917516 TF917516:TI917516 ADB917516:ADE917516 AMX917516:ANA917516 AWT917516:AWW917516 BGP917516:BGS917516 BQL917516:BQO917516 CAH917516:CAK917516 CKD917516:CKG917516 CTZ917516:CUC917516 DDV917516:DDY917516 DNR917516:DNU917516 DXN917516:DXQ917516 EHJ917516:EHM917516 ERF917516:ERI917516 FBB917516:FBE917516 FKX917516:FLA917516 FUT917516:FUW917516 GEP917516:GES917516 GOL917516:GOO917516 GYH917516:GYK917516 HID917516:HIG917516 HRZ917516:HSC917516 IBV917516:IBY917516 ILR917516:ILU917516 IVN917516:IVQ917516 JFJ917516:JFM917516 JPF917516:JPI917516 JZB917516:JZE917516 KIX917516:KJA917516 KST917516:KSW917516 LCP917516:LCS917516 LML917516:LMO917516 LWH917516:LWK917516 MGD917516:MGG917516 MPZ917516:MQC917516 MZV917516:MZY917516 NJR917516:NJU917516 NTN917516:NTQ917516 ODJ917516:ODM917516 ONF917516:ONI917516 OXB917516:OXE917516 PGX917516:PHA917516 PQT917516:PQW917516 QAP917516:QAS917516 QKL917516:QKO917516 QUH917516:QUK917516 RED917516:REG917516 RNZ917516:ROC917516 RXV917516:RXY917516 SHR917516:SHU917516 SRN917516:SRQ917516 TBJ917516:TBM917516 TLF917516:TLI917516 TVB917516:TVE917516 UEX917516:UFA917516 UOT917516:UOW917516 UYP917516:UYS917516 VIL917516:VIO917516 VSH917516:VSK917516 WCD917516:WCG917516 WLZ917516:WMC917516 WVV917516:WVY917516 N983052:Q983052 JJ983052:JM983052 TF983052:TI983052 ADB983052:ADE983052 AMX983052:ANA983052 AWT983052:AWW983052 BGP983052:BGS983052 BQL983052:BQO983052 CAH983052:CAK983052 CKD983052:CKG983052 CTZ983052:CUC983052 DDV983052:DDY983052 DNR983052:DNU983052 DXN983052:DXQ983052 EHJ983052:EHM983052 ERF983052:ERI983052 FBB983052:FBE983052 FKX983052:FLA983052 FUT983052:FUW983052 GEP983052:GES983052 GOL983052:GOO983052 GYH983052:GYK983052 HID983052:HIG983052 HRZ983052:HSC983052 IBV983052:IBY983052 ILR983052:ILU983052 IVN983052:IVQ983052 JFJ983052:JFM983052 JPF983052:JPI983052 JZB983052:JZE983052 KIX983052:KJA983052 KST983052:KSW983052 LCP983052:LCS983052 LML983052:LMO983052 LWH983052:LWK983052 MGD983052:MGG983052 MPZ983052:MQC983052 MZV983052:MZY983052 NJR983052:NJU983052 NTN983052:NTQ983052 ODJ983052:ODM983052 ONF983052:ONI983052 OXB983052:OXE983052 PGX983052:PHA983052 PQT983052:PQW983052 QAP983052:QAS983052 QKL983052:QKO983052 QUH983052:QUK983052 RED983052:REG983052 RNZ983052:ROC983052 RXV983052:RXY983052 SHR983052:SHU983052 SRN983052:SRQ983052 TBJ983052:TBM983052 TLF983052:TLI983052 TVB983052:TVE983052 UEX983052:UFA983052 UOT983052:UOW983052 UYP983052:UYS983052 VIL983052:VIO983052 VSH983052:VSK983052 WCD983052:WCG983052 WLZ983052:WMC983052 N13:Q13">
      <formula1>"有,無"</formula1>
    </dataValidation>
    <dataValidation type="list" allowBlank="1" showInputMessage="1" showErrorMessage="1" sqref="WVV983048:WVY983048 JJ9:JM9 TF9:TI9 ADB9:ADE9 AMX9:ANA9 AWT9:AWW9 BGP9:BGS9 BQL9:BQO9 CAH9:CAK9 CKD9:CKG9 CTZ9:CUC9 DDV9:DDY9 DNR9:DNU9 DXN9:DXQ9 EHJ9:EHM9 ERF9:ERI9 FBB9:FBE9 FKX9:FLA9 FUT9:FUW9 GEP9:GES9 GOL9:GOO9 GYH9:GYK9 HID9:HIG9 HRZ9:HSC9 IBV9:IBY9 ILR9:ILU9 IVN9:IVQ9 JFJ9:JFM9 JPF9:JPI9 JZB9:JZE9 KIX9:KJA9 KST9:KSW9 LCP9:LCS9 LML9:LMO9 LWH9:LWK9 MGD9:MGG9 MPZ9:MQC9 MZV9:MZY9 NJR9:NJU9 NTN9:NTQ9 ODJ9:ODM9 ONF9:ONI9 OXB9:OXE9 PGX9:PHA9 PQT9:PQW9 QAP9:QAS9 QKL9:QKO9 QUH9:QUK9 RED9:REG9 RNZ9:ROC9 RXV9:RXY9 SHR9:SHU9 SRN9:SRQ9 TBJ9:TBM9 TLF9:TLI9 TVB9:TVE9 UEX9:UFA9 UOT9:UOW9 UYP9:UYS9 VIL9:VIO9 VSH9:VSK9 WCD9:WCG9 WLZ9:WMC9 WVV9:WVY9 N65544:Q65544 JJ65544:JM65544 TF65544:TI65544 ADB65544:ADE65544 AMX65544:ANA65544 AWT65544:AWW65544 BGP65544:BGS65544 BQL65544:BQO65544 CAH65544:CAK65544 CKD65544:CKG65544 CTZ65544:CUC65544 DDV65544:DDY65544 DNR65544:DNU65544 DXN65544:DXQ65544 EHJ65544:EHM65544 ERF65544:ERI65544 FBB65544:FBE65544 FKX65544:FLA65544 FUT65544:FUW65544 GEP65544:GES65544 GOL65544:GOO65544 GYH65544:GYK65544 HID65544:HIG65544 HRZ65544:HSC65544 IBV65544:IBY65544 ILR65544:ILU65544 IVN65544:IVQ65544 JFJ65544:JFM65544 JPF65544:JPI65544 JZB65544:JZE65544 KIX65544:KJA65544 KST65544:KSW65544 LCP65544:LCS65544 LML65544:LMO65544 LWH65544:LWK65544 MGD65544:MGG65544 MPZ65544:MQC65544 MZV65544:MZY65544 NJR65544:NJU65544 NTN65544:NTQ65544 ODJ65544:ODM65544 ONF65544:ONI65544 OXB65544:OXE65544 PGX65544:PHA65544 PQT65544:PQW65544 QAP65544:QAS65544 QKL65544:QKO65544 QUH65544:QUK65544 RED65544:REG65544 RNZ65544:ROC65544 RXV65544:RXY65544 SHR65544:SHU65544 SRN65544:SRQ65544 TBJ65544:TBM65544 TLF65544:TLI65544 TVB65544:TVE65544 UEX65544:UFA65544 UOT65544:UOW65544 UYP65544:UYS65544 VIL65544:VIO65544 VSH65544:VSK65544 WCD65544:WCG65544 WLZ65544:WMC65544 WVV65544:WVY65544 N131080:Q131080 JJ131080:JM131080 TF131080:TI131080 ADB131080:ADE131080 AMX131080:ANA131080 AWT131080:AWW131080 BGP131080:BGS131080 BQL131080:BQO131080 CAH131080:CAK131080 CKD131080:CKG131080 CTZ131080:CUC131080 DDV131080:DDY131080 DNR131080:DNU131080 DXN131080:DXQ131080 EHJ131080:EHM131080 ERF131080:ERI131080 FBB131080:FBE131080 FKX131080:FLA131080 FUT131080:FUW131080 GEP131080:GES131080 GOL131080:GOO131080 GYH131080:GYK131080 HID131080:HIG131080 HRZ131080:HSC131080 IBV131080:IBY131080 ILR131080:ILU131080 IVN131080:IVQ131080 JFJ131080:JFM131080 JPF131080:JPI131080 JZB131080:JZE131080 KIX131080:KJA131080 KST131080:KSW131080 LCP131080:LCS131080 LML131080:LMO131080 LWH131080:LWK131080 MGD131080:MGG131080 MPZ131080:MQC131080 MZV131080:MZY131080 NJR131080:NJU131080 NTN131080:NTQ131080 ODJ131080:ODM131080 ONF131080:ONI131080 OXB131080:OXE131080 PGX131080:PHA131080 PQT131080:PQW131080 QAP131080:QAS131080 QKL131080:QKO131080 QUH131080:QUK131080 RED131080:REG131080 RNZ131080:ROC131080 RXV131080:RXY131080 SHR131080:SHU131080 SRN131080:SRQ131080 TBJ131080:TBM131080 TLF131080:TLI131080 TVB131080:TVE131080 UEX131080:UFA131080 UOT131080:UOW131080 UYP131080:UYS131080 VIL131080:VIO131080 VSH131080:VSK131080 WCD131080:WCG131080 WLZ131080:WMC131080 WVV131080:WVY131080 N196616:Q196616 JJ196616:JM196616 TF196616:TI196616 ADB196616:ADE196616 AMX196616:ANA196616 AWT196616:AWW196616 BGP196616:BGS196616 BQL196616:BQO196616 CAH196616:CAK196616 CKD196616:CKG196616 CTZ196616:CUC196616 DDV196616:DDY196616 DNR196616:DNU196616 DXN196616:DXQ196616 EHJ196616:EHM196616 ERF196616:ERI196616 FBB196616:FBE196616 FKX196616:FLA196616 FUT196616:FUW196616 GEP196616:GES196616 GOL196616:GOO196616 GYH196616:GYK196616 HID196616:HIG196616 HRZ196616:HSC196616 IBV196616:IBY196616 ILR196616:ILU196616 IVN196616:IVQ196616 JFJ196616:JFM196616 JPF196616:JPI196616 JZB196616:JZE196616 KIX196616:KJA196616 KST196616:KSW196616 LCP196616:LCS196616 LML196616:LMO196616 LWH196616:LWK196616 MGD196616:MGG196616 MPZ196616:MQC196616 MZV196616:MZY196616 NJR196616:NJU196616 NTN196616:NTQ196616 ODJ196616:ODM196616 ONF196616:ONI196616 OXB196616:OXE196616 PGX196616:PHA196616 PQT196616:PQW196616 QAP196616:QAS196616 QKL196616:QKO196616 QUH196616:QUK196616 RED196616:REG196616 RNZ196616:ROC196616 RXV196616:RXY196616 SHR196616:SHU196616 SRN196616:SRQ196616 TBJ196616:TBM196616 TLF196616:TLI196616 TVB196616:TVE196616 UEX196616:UFA196616 UOT196616:UOW196616 UYP196616:UYS196616 VIL196616:VIO196616 VSH196616:VSK196616 WCD196616:WCG196616 WLZ196616:WMC196616 WVV196616:WVY196616 N262152:Q262152 JJ262152:JM262152 TF262152:TI262152 ADB262152:ADE262152 AMX262152:ANA262152 AWT262152:AWW262152 BGP262152:BGS262152 BQL262152:BQO262152 CAH262152:CAK262152 CKD262152:CKG262152 CTZ262152:CUC262152 DDV262152:DDY262152 DNR262152:DNU262152 DXN262152:DXQ262152 EHJ262152:EHM262152 ERF262152:ERI262152 FBB262152:FBE262152 FKX262152:FLA262152 FUT262152:FUW262152 GEP262152:GES262152 GOL262152:GOO262152 GYH262152:GYK262152 HID262152:HIG262152 HRZ262152:HSC262152 IBV262152:IBY262152 ILR262152:ILU262152 IVN262152:IVQ262152 JFJ262152:JFM262152 JPF262152:JPI262152 JZB262152:JZE262152 KIX262152:KJA262152 KST262152:KSW262152 LCP262152:LCS262152 LML262152:LMO262152 LWH262152:LWK262152 MGD262152:MGG262152 MPZ262152:MQC262152 MZV262152:MZY262152 NJR262152:NJU262152 NTN262152:NTQ262152 ODJ262152:ODM262152 ONF262152:ONI262152 OXB262152:OXE262152 PGX262152:PHA262152 PQT262152:PQW262152 QAP262152:QAS262152 QKL262152:QKO262152 QUH262152:QUK262152 RED262152:REG262152 RNZ262152:ROC262152 RXV262152:RXY262152 SHR262152:SHU262152 SRN262152:SRQ262152 TBJ262152:TBM262152 TLF262152:TLI262152 TVB262152:TVE262152 UEX262152:UFA262152 UOT262152:UOW262152 UYP262152:UYS262152 VIL262152:VIO262152 VSH262152:VSK262152 WCD262152:WCG262152 WLZ262152:WMC262152 WVV262152:WVY262152 N327688:Q327688 JJ327688:JM327688 TF327688:TI327688 ADB327688:ADE327688 AMX327688:ANA327688 AWT327688:AWW327688 BGP327688:BGS327688 BQL327688:BQO327688 CAH327688:CAK327688 CKD327688:CKG327688 CTZ327688:CUC327688 DDV327688:DDY327688 DNR327688:DNU327688 DXN327688:DXQ327688 EHJ327688:EHM327688 ERF327688:ERI327688 FBB327688:FBE327688 FKX327688:FLA327688 FUT327688:FUW327688 GEP327688:GES327688 GOL327688:GOO327688 GYH327688:GYK327688 HID327688:HIG327688 HRZ327688:HSC327688 IBV327688:IBY327688 ILR327688:ILU327688 IVN327688:IVQ327688 JFJ327688:JFM327688 JPF327688:JPI327688 JZB327688:JZE327688 KIX327688:KJA327688 KST327688:KSW327688 LCP327688:LCS327688 LML327688:LMO327688 LWH327688:LWK327688 MGD327688:MGG327688 MPZ327688:MQC327688 MZV327688:MZY327688 NJR327688:NJU327688 NTN327688:NTQ327688 ODJ327688:ODM327688 ONF327688:ONI327688 OXB327688:OXE327688 PGX327688:PHA327688 PQT327688:PQW327688 QAP327688:QAS327688 QKL327688:QKO327688 QUH327688:QUK327688 RED327688:REG327688 RNZ327688:ROC327688 RXV327688:RXY327688 SHR327688:SHU327688 SRN327688:SRQ327688 TBJ327688:TBM327688 TLF327688:TLI327688 TVB327688:TVE327688 UEX327688:UFA327688 UOT327688:UOW327688 UYP327688:UYS327688 VIL327688:VIO327688 VSH327688:VSK327688 WCD327688:WCG327688 WLZ327688:WMC327688 WVV327688:WVY327688 N393224:Q393224 JJ393224:JM393224 TF393224:TI393224 ADB393224:ADE393224 AMX393224:ANA393224 AWT393224:AWW393224 BGP393224:BGS393224 BQL393224:BQO393224 CAH393224:CAK393224 CKD393224:CKG393224 CTZ393224:CUC393224 DDV393224:DDY393224 DNR393224:DNU393224 DXN393224:DXQ393224 EHJ393224:EHM393224 ERF393224:ERI393224 FBB393224:FBE393224 FKX393224:FLA393224 FUT393224:FUW393224 GEP393224:GES393224 GOL393224:GOO393224 GYH393224:GYK393224 HID393224:HIG393224 HRZ393224:HSC393224 IBV393224:IBY393224 ILR393224:ILU393224 IVN393224:IVQ393224 JFJ393224:JFM393224 JPF393224:JPI393224 JZB393224:JZE393224 KIX393224:KJA393224 KST393224:KSW393224 LCP393224:LCS393224 LML393224:LMO393224 LWH393224:LWK393224 MGD393224:MGG393224 MPZ393224:MQC393224 MZV393224:MZY393224 NJR393224:NJU393224 NTN393224:NTQ393224 ODJ393224:ODM393224 ONF393224:ONI393224 OXB393224:OXE393224 PGX393224:PHA393224 PQT393224:PQW393224 QAP393224:QAS393224 QKL393224:QKO393224 QUH393224:QUK393224 RED393224:REG393224 RNZ393224:ROC393224 RXV393224:RXY393224 SHR393224:SHU393224 SRN393224:SRQ393224 TBJ393224:TBM393224 TLF393224:TLI393224 TVB393224:TVE393224 UEX393224:UFA393224 UOT393224:UOW393224 UYP393224:UYS393224 VIL393224:VIO393224 VSH393224:VSK393224 WCD393224:WCG393224 WLZ393224:WMC393224 WVV393224:WVY393224 N458760:Q458760 JJ458760:JM458760 TF458760:TI458760 ADB458760:ADE458760 AMX458760:ANA458760 AWT458760:AWW458760 BGP458760:BGS458760 BQL458760:BQO458760 CAH458760:CAK458760 CKD458760:CKG458760 CTZ458760:CUC458760 DDV458760:DDY458760 DNR458760:DNU458760 DXN458760:DXQ458760 EHJ458760:EHM458760 ERF458760:ERI458760 FBB458760:FBE458760 FKX458760:FLA458760 FUT458760:FUW458760 GEP458760:GES458760 GOL458760:GOO458760 GYH458760:GYK458760 HID458760:HIG458760 HRZ458760:HSC458760 IBV458760:IBY458760 ILR458760:ILU458760 IVN458760:IVQ458760 JFJ458760:JFM458760 JPF458760:JPI458760 JZB458760:JZE458760 KIX458760:KJA458760 KST458760:KSW458760 LCP458760:LCS458760 LML458760:LMO458760 LWH458760:LWK458760 MGD458760:MGG458760 MPZ458760:MQC458760 MZV458760:MZY458760 NJR458760:NJU458760 NTN458760:NTQ458760 ODJ458760:ODM458760 ONF458760:ONI458760 OXB458760:OXE458760 PGX458760:PHA458760 PQT458760:PQW458760 QAP458760:QAS458760 QKL458760:QKO458760 QUH458760:QUK458760 RED458760:REG458760 RNZ458760:ROC458760 RXV458760:RXY458760 SHR458760:SHU458760 SRN458760:SRQ458760 TBJ458760:TBM458760 TLF458760:TLI458760 TVB458760:TVE458760 UEX458760:UFA458760 UOT458760:UOW458760 UYP458760:UYS458760 VIL458760:VIO458760 VSH458760:VSK458760 WCD458760:WCG458760 WLZ458760:WMC458760 WVV458760:WVY458760 N524296:Q524296 JJ524296:JM524296 TF524296:TI524296 ADB524296:ADE524296 AMX524296:ANA524296 AWT524296:AWW524296 BGP524296:BGS524296 BQL524296:BQO524296 CAH524296:CAK524296 CKD524296:CKG524296 CTZ524296:CUC524296 DDV524296:DDY524296 DNR524296:DNU524296 DXN524296:DXQ524296 EHJ524296:EHM524296 ERF524296:ERI524296 FBB524296:FBE524296 FKX524296:FLA524296 FUT524296:FUW524296 GEP524296:GES524296 GOL524296:GOO524296 GYH524296:GYK524296 HID524296:HIG524296 HRZ524296:HSC524296 IBV524296:IBY524296 ILR524296:ILU524296 IVN524296:IVQ524296 JFJ524296:JFM524296 JPF524296:JPI524296 JZB524296:JZE524296 KIX524296:KJA524296 KST524296:KSW524296 LCP524296:LCS524296 LML524296:LMO524296 LWH524296:LWK524296 MGD524296:MGG524296 MPZ524296:MQC524296 MZV524296:MZY524296 NJR524296:NJU524296 NTN524296:NTQ524296 ODJ524296:ODM524296 ONF524296:ONI524296 OXB524296:OXE524296 PGX524296:PHA524296 PQT524296:PQW524296 QAP524296:QAS524296 QKL524296:QKO524296 QUH524296:QUK524296 RED524296:REG524296 RNZ524296:ROC524296 RXV524296:RXY524296 SHR524296:SHU524296 SRN524296:SRQ524296 TBJ524296:TBM524296 TLF524296:TLI524296 TVB524296:TVE524296 UEX524296:UFA524296 UOT524296:UOW524296 UYP524296:UYS524296 VIL524296:VIO524296 VSH524296:VSK524296 WCD524296:WCG524296 WLZ524296:WMC524296 WVV524296:WVY524296 N589832:Q589832 JJ589832:JM589832 TF589832:TI589832 ADB589832:ADE589832 AMX589832:ANA589832 AWT589832:AWW589832 BGP589832:BGS589832 BQL589832:BQO589832 CAH589832:CAK589832 CKD589832:CKG589832 CTZ589832:CUC589832 DDV589832:DDY589832 DNR589832:DNU589832 DXN589832:DXQ589832 EHJ589832:EHM589832 ERF589832:ERI589832 FBB589832:FBE589832 FKX589832:FLA589832 FUT589832:FUW589832 GEP589832:GES589832 GOL589832:GOO589832 GYH589832:GYK589832 HID589832:HIG589832 HRZ589832:HSC589832 IBV589832:IBY589832 ILR589832:ILU589832 IVN589832:IVQ589832 JFJ589832:JFM589832 JPF589832:JPI589832 JZB589832:JZE589832 KIX589832:KJA589832 KST589832:KSW589832 LCP589832:LCS589832 LML589832:LMO589832 LWH589832:LWK589832 MGD589832:MGG589832 MPZ589832:MQC589832 MZV589832:MZY589832 NJR589832:NJU589832 NTN589832:NTQ589832 ODJ589832:ODM589832 ONF589832:ONI589832 OXB589832:OXE589832 PGX589832:PHA589832 PQT589832:PQW589832 QAP589832:QAS589832 QKL589832:QKO589832 QUH589832:QUK589832 RED589832:REG589832 RNZ589832:ROC589832 RXV589832:RXY589832 SHR589832:SHU589832 SRN589832:SRQ589832 TBJ589832:TBM589832 TLF589832:TLI589832 TVB589832:TVE589832 UEX589832:UFA589832 UOT589832:UOW589832 UYP589832:UYS589832 VIL589832:VIO589832 VSH589832:VSK589832 WCD589832:WCG589832 WLZ589832:WMC589832 WVV589832:WVY589832 N655368:Q655368 JJ655368:JM655368 TF655368:TI655368 ADB655368:ADE655368 AMX655368:ANA655368 AWT655368:AWW655368 BGP655368:BGS655368 BQL655368:BQO655368 CAH655368:CAK655368 CKD655368:CKG655368 CTZ655368:CUC655368 DDV655368:DDY655368 DNR655368:DNU655368 DXN655368:DXQ655368 EHJ655368:EHM655368 ERF655368:ERI655368 FBB655368:FBE655368 FKX655368:FLA655368 FUT655368:FUW655368 GEP655368:GES655368 GOL655368:GOO655368 GYH655368:GYK655368 HID655368:HIG655368 HRZ655368:HSC655368 IBV655368:IBY655368 ILR655368:ILU655368 IVN655368:IVQ655368 JFJ655368:JFM655368 JPF655368:JPI655368 JZB655368:JZE655368 KIX655368:KJA655368 KST655368:KSW655368 LCP655368:LCS655368 LML655368:LMO655368 LWH655368:LWK655368 MGD655368:MGG655368 MPZ655368:MQC655368 MZV655368:MZY655368 NJR655368:NJU655368 NTN655368:NTQ655368 ODJ655368:ODM655368 ONF655368:ONI655368 OXB655368:OXE655368 PGX655368:PHA655368 PQT655368:PQW655368 QAP655368:QAS655368 QKL655368:QKO655368 QUH655368:QUK655368 RED655368:REG655368 RNZ655368:ROC655368 RXV655368:RXY655368 SHR655368:SHU655368 SRN655368:SRQ655368 TBJ655368:TBM655368 TLF655368:TLI655368 TVB655368:TVE655368 UEX655368:UFA655368 UOT655368:UOW655368 UYP655368:UYS655368 VIL655368:VIO655368 VSH655368:VSK655368 WCD655368:WCG655368 WLZ655368:WMC655368 WVV655368:WVY655368 N720904:Q720904 JJ720904:JM720904 TF720904:TI720904 ADB720904:ADE720904 AMX720904:ANA720904 AWT720904:AWW720904 BGP720904:BGS720904 BQL720904:BQO720904 CAH720904:CAK720904 CKD720904:CKG720904 CTZ720904:CUC720904 DDV720904:DDY720904 DNR720904:DNU720904 DXN720904:DXQ720904 EHJ720904:EHM720904 ERF720904:ERI720904 FBB720904:FBE720904 FKX720904:FLA720904 FUT720904:FUW720904 GEP720904:GES720904 GOL720904:GOO720904 GYH720904:GYK720904 HID720904:HIG720904 HRZ720904:HSC720904 IBV720904:IBY720904 ILR720904:ILU720904 IVN720904:IVQ720904 JFJ720904:JFM720904 JPF720904:JPI720904 JZB720904:JZE720904 KIX720904:KJA720904 KST720904:KSW720904 LCP720904:LCS720904 LML720904:LMO720904 LWH720904:LWK720904 MGD720904:MGG720904 MPZ720904:MQC720904 MZV720904:MZY720904 NJR720904:NJU720904 NTN720904:NTQ720904 ODJ720904:ODM720904 ONF720904:ONI720904 OXB720904:OXE720904 PGX720904:PHA720904 PQT720904:PQW720904 QAP720904:QAS720904 QKL720904:QKO720904 QUH720904:QUK720904 RED720904:REG720904 RNZ720904:ROC720904 RXV720904:RXY720904 SHR720904:SHU720904 SRN720904:SRQ720904 TBJ720904:TBM720904 TLF720904:TLI720904 TVB720904:TVE720904 UEX720904:UFA720904 UOT720904:UOW720904 UYP720904:UYS720904 VIL720904:VIO720904 VSH720904:VSK720904 WCD720904:WCG720904 WLZ720904:WMC720904 WVV720904:WVY720904 N786440:Q786440 JJ786440:JM786440 TF786440:TI786440 ADB786440:ADE786440 AMX786440:ANA786440 AWT786440:AWW786440 BGP786440:BGS786440 BQL786440:BQO786440 CAH786440:CAK786440 CKD786440:CKG786440 CTZ786440:CUC786440 DDV786440:DDY786440 DNR786440:DNU786440 DXN786440:DXQ786440 EHJ786440:EHM786440 ERF786440:ERI786440 FBB786440:FBE786440 FKX786440:FLA786440 FUT786440:FUW786440 GEP786440:GES786440 GOL786440:GOO786440 GYH786440:GYK786440 HID786440:HIG786440 HRZ786440:HSC786440 IBV786440:IBY786440 ILR786440:ILU786440 IVN786440:IVQ786440 JFJ786440:JFM786440 JPF786440:JPI786440 JZB786440:JZE786440 KIX786440:KJA786440 KST786440:KSW786440 LCP786440:LCS786440 LML786440:LMO786440 LWH786440:LWK786440 MGD786440:MGG786440 MPZ786440:MQC786440 MZV786440:MZY786440 NJR786440:NJU786440 NTN786440:NTQ786440 ODJ786440:ODM786440 ONF786440:ONI786440 OXB786440:OXE786440 PGX786440:PHA786440 PQT786440:PQW786440 QAP786440:QAS786440 QKL786440:QKO786440 QUH786440:QUK786440 RED786440:REG786440 RNZ786440:ROC786440 RXV786440:RXY786440 SHR786440:SHU786440 SRN786440:SRQ786440 TBJ786440:TBM786440 TLF786440:TLI786440 TVB786440:TVE786440 UEX786440:UFA786440 UOT786440:UOW786440 UYP786440:UYS786440 VIL786440:VIO786440 VSH786440:VSK786440 WCD786440:WCG786440 WLZ786440:WMC786440 WVV786440:WVY786440 N851976:Q851976 JJ851976:JM851976 TF851976:TI851976 ADB851976:ADE851976 AMX851976:ANA851976 AWT851976:AWW851976 BGP851976:BGS851976 BQL851976:BQO851976 CAH851976:CAK851976 CKD851976:CKG851976 CTZ851976:CUC851976 DDV851976:DDY851976 DNR851976:DNU851976 DXN851976:DXQ851976 EHJ851976:EHM851976 ERF851976:ERI851976 FBB851976:FBE851976 FKX851976:FLA851976 FUT851976:FUW851976 GEP851976:GES851976 GOL851976:GOO851976 GYH851976:GYK851976 HID851976:HIG851976 HRZ851976:HSC851976 IBV851976:IBY851976 ILR851976:ILU851976 IVN851976:IVQ851976 JFJ851976:JFM851976 JPF851976:JPI851976 JZB851976:JZE851976 KIX851976:KJA851976 KST851976:KSW851976 LCP851976:LCS851976 LML851976:LMO851976 LWH851976:LWK851976 MGD851976:MGG851976 MPZ851976:MQC851976 MZV851976:MZY851976 NJR851976:NJU851976 NTN851976:NTQ851976 ODJ851976:ODM851976 ONF851976:ONI851976 OXB851976:OXE851976 PGX851976:PHA851976 PQT851976:PQW851976 QAP851976:QAS851976 QKL851976:QKO851976 QUH851976:QUK851976 RED851976:REG851976 RNZ851976:ROC851976 RXV851976:RXY851976 SHR851976:SHU851976 SRN851976:SRQ851976 TBJ851976:TBM851976 TLF851976:TLI851976 TVB851976:TVE851976 UEX851976:UFA851976 UOT851976:UOW851976 UYP851976:UYS851976 VIL851976:VIO851976 VSH851976:VSK851976 WCD851976:WCG851976 WLZ851976:WMC851976 WVV851976:WVY851976 N917512:Q917512 JJ917512:JM917512 TF917512:TI917512 ADB917512:ADE917512 AMX917512:ANA917512 AWT917512:AWW917512 BGP917512:BGS917512 BQL917512:BQO917512 CAH917512:CAK917512 CKD917512:CKG917512 CTZ917512:CUC917512 DDV917512:DDY917512 DNR917512:DNU917512 DXN917512:DXQ917512 EHJ917512:EHM917512 ERF917512:ERI917512 FBB917512:FBE917512 FKX917512:FLA917512 FUT917512:FUW917512 GEP917512:GES917512 GOL917512:GOO917512 GYH917512:GYK917512 HID917512:HIG917512 HRZ917512:HSC917512 IBV917512:IBY917512 ILR917512:ILU917512 IVN917512:IVQ917512 JFJ917512:JFM917512 JPF917512:JPI917512 JZB917512:JZE917512 KIX917512:KJA917512 KST917512:KSW917512 LCP917512:LCS917512 LML917512:LMO917512 LWH917512:LWK917512 MGD917512:MGG917512 MPZ917512:MQC917512 MZV917512:MZY917512 NJR917512:NJU917512 NTN917512:NTQ917512 ODJ917512:ODM917512 ONF917512:ONI917512 OXB917512:OXE917512 PGX917512:PHA917512 PQT917512:PQW917512 QAP917512:QAS917512 QKL917512:QKO917512 QUH917512:QUK917512 RED917512:REG917512 RNZ917512:ROC917512 RXV917512:RXY917512 SHR917512:SHU917512 SRN917512:SRQ917512 TBJ917512:TBM917512 TLF917512:TLI917512 TVB917512:TVE917512 UEX917512:UFA917512 UOT917512:UOW917512 UYP917512:UYS917512 VIL917512:VIO917512 VSH917512:VSK917512 WCD917512:WCG917512 WLZ917512:WMC917512 WVV917512:WVY917512 N983048:Q983048 JJ983048:JM983048 TF983048:TI983048 ADB983048:ADE983048 AMX983048:ANA983048 AWT983048:AWW983048 BGP983048:BGS983048 BQL983048:BQO983048 CAH983048:CAK983048 CKD983048:CKG983048 CTZ983048:CUC983048 DDV983048:DDY983048 DNR983048:DNU983048 DXN983048:DXQ983048 EHJ983048:EHM983048 ERF983048:ERI983048 FBB983048:FBE983048 FKX983048:FLA983048 FUT983048:FUW983048 GEP983048:GES983048 GOL983048:GOO983048 GYH983048:GYK983048 HID983048:HIG983048 HRZ983048:HSC983048 IBV983048:IBY983048 ILR983048:ILU983048 IVN983048:IVQ983048 JFJ983048:JFM983048 JPF983048:JPI983048 JZB983048:JZE983048 KIX983048:KJA983048 KST983048:KSW983048 LCP983048:LCS983048 LML983048:LMO983048 LWH983048:LWK983048 MGD983048:MGG983048 MPZ983048:MQC983048 MZV983048:MZY983048 NJR983048:NJU983048 NTN983048:NTQ983048 ODJ983048:ODM983048 ONF983048:ONI983048 OXB983048:OXE983048 PGX983048:PHA983048 PQT983048:PQW983048 QAP983048:QAS983048 QKL983048:QKO983048 QUH983048:QUK983048 RED983048:REG983048 RNZ983048:ROC983048 RXV983048:RXY983048 SHR983048:SHU983048 SRN983048:SRQ983048 TBJ983048:TBM983048 TLF983048:TLI983048 TVB983048:TVE983048 UEX983048:UFA983048 UOT983048:UOW983048 UYP983048:UYS983048 VIL983048:VIO983048 VSH983048:VSK983048 WCD983048:WCG983048 WLZ983048:WMC983048">
      <formula1>"新規受付,電子証明書更新,コンフィグ設定変更,故障時交換対応,解約,リプレイス"</formula1>
    </dataValidation>
    <dataValidation imeMode="halfAlpha" allowBlank="1" showInputMessage="1" showErrorMessage="1" sqref="WLU75 JE44:JE46 TA44:TA46 ACW44:ACW46 AMS44:AMS46 AWO44:AWO46 BGK44:BGK46 BQG44:BQG46 CAC44:CAC46 CJY44:CJY46 CTU44:CTU46 DDQ44:DDQ46 DNM44:DNM46 DXI44:DXI46 EHE44:EHE46 ERA44:ERA46 FAW44:FAW46 FKS44:FKS46 FUO44:FUO46 GEK44:GEK46 GOG44:GOG46 GYC44:GYC46 HHY44:HHY46 HRU44:HRU46 IBQ44:IBQ46 ILM44:ILM46 IVI44:IVI46 JFE44:JFE46 JPA44:JPA46 JYW44:JYW46 KIS44:KIS46 KSO44:KSO46 LCK44:LCK46 LMG44:LMG46 LWC44:LWC46 MFY44:MFY46 MPU44:MPU46 MZQ44:MZQ46 NJM44:NJM46 NTI44:NTI46 ODE44:ODE46 ONA44:ONA46 OWW44:OWW46 PGS44:PGS46 PQO44:PQO46 QAK44:QAK46 QKG44:QKG46 QUC44:QUC46 RDY44:RDY46 RNU44:RNU46 RXQ44:RXQ46 SHM44:SHM46 SRI44:SRI46 TBE44:TBE46 TLA44:TLA46 TUW44:TUW46 UES44:UES46 UOO44:UOO46 UYK44:UYK46 VIG44:VIG46 VSC44:VSC46 WBY44:WBY46 WLU44:WLU46 WVQ44:WVQ46 I65578:I65580 JE65578:JE65580 TA65578:TA65580 ACW65578:ACW65580 AMS65578:AMS65580 AWO65578:AWO65580 BGK65578:BGK65580 BQG65578:BQG65580 CAC65578:CAC65580 CJY65578:CJY65580 CTU65578:CTU65580 DDQ65578:DDQ65580 DNM65578:DNM65580 DXI65578:DXI65580 EHE65578:EHE65580 ERA65578:ERA65580 FAW65578:FAW65580 FKS65578:FKS65580 FUO65578:FUO65580 GEK65578:GEK65580 GOG65578:GOG65580 GYC65578:GYC65580 HHY65578:HHY65580 HRU65578:HRU65580 IBQ65578:IBQ65580 ILM65578:ILM65580 IVI65578:IVI65580 JFE65578:JFE65580 JPA65578:JPA65580 JYW65578:JYW65580 KIS65578:KIS65580 KSO65578:KSO65580 LCK65578:LCK65580 LMG65578:LMG65580 LWC65578:LWC65580 MFY65578:MFY65580 MPU65578:MPU65580 MZQ65578:MZQ65580 NJM65578:NJM65580 NTI65578:NTI65580 ODE65578:ODE65580 ONA65578:ONA65580 OWW65578:OWW65580 PGS65578:PGS65580 PQO65578:PQO65580 QAK65578:QAK65580 QKG65578:QKG65580 QUC65578:QUC65580 RDY65578:RDY65580 RNU65578:RNU65580 RXQ65578:RXQ65580 SHM65578:SHM65580 SRI65578:SRI65580 TBE65578:TBE65580 TLA65578:TLA65580 TUW65578:TUW65580 UES65578:UES65580 UOO65578:UOO65580 UYK65578:UYK65580 VIG65578:VIG65580 VSC65578:VSC65580 WBY65578:WBY65580 WLU65578:WLU65580 WVQ65578:WVQ65580 I131114:I131116 JE131114:JE131116 TA131114:TA131116 ACW131114:ACW131116 AMS131114:AMS131116 AWO131114:AWO131116 BGK131114:BGK131116 BQG131114:BQG131116 CAC131114:CAC131116 CJY131114:CJY131116 CTU131114:CTU131116 DDQ131114:DDQ131116 DNM131114:DNM131116 DXI131114:DXI131116 EHE131114:EHE131116 ERA131114:ERA131116 FAW131114:FAW131116 FKS131114:FKS131116 FUO131114:FUO131116 GEK131114:GEK131116 GOG131114:GOG131116 GYC131114:GYC131116 HHY131114:HHY131116 HRU131114:HRU131116 IBQ131114:IBQ131116 ILM131114:ILM131116 IVI131114:IVI131116 JFE131114:JFE131116 JPA131114:JPA131116 JYW131114:JYW131116 KIS131114:KIS131116 KSO131114:KSO131116 LCK131114:LCK131116 LMG131114:LMG131116 LWC131114:LWC131116 MFY131114:MFY131116 MPU131114:MPU131116 MZQ131114:MZQ131116 NJM131114:NJM131116 NTI131114:NTI131116 ODE131114:ODE131116 ONA131114:ONA131116 OWW131114:OWW131116 PGS131114:PGS131116 PQO131114:PQO131116 QAK131114:QAK131116 QKG131114:QKG131116 QUC131114:QUC131116 RDY131114:RDY131116 RNU131114:RNU131116 RXQ131114:RXQ131116 SHM131114:SHM131116 SRI131114:SRI131116 TBE131114:TBE131116 TLA131114:TLA131116 TUW131114:TUW131116 UES131114:UES131116 UOO131114:UOO131116 UYK131114:UYK131116 VIG131114:VIG131116 VSC131114:VSC131116 WBY131114:WBY131116 WLU131114:WLU131116 WVQ131114:WVQ131116 I196650:I196652 JE196650:JE196652 TA196650:TA196652 ACW196650:ACW196652 AMS196650:AMS196652 AWO196650:AWO196652 BGK196650:BGK196652 BQG196650:BQG196652 CAC196650:CAC196652 CJY196650:CJY196652 CTU196650:CTU196652 DDQ196650:DDQ196652 DNM196650:DNM196652 DXI196650:DXI196652 EHE196650:EHE196652 ERA196650:ERA196652 FAW196650:FAW196652 FKS196650:FKS196652 FUO196650:FUO196652 GEK196650:GEK196652 GOG196650:GOG196652 GYC196650:GYC196652 HHY196650:HHY196652 HRU196650:HRU196652 IBQ196650:IBQ196652 ILM196650:ILM196652 IVI196650:IVI196652 JFE196650:JFE196652 JPA196650:JPA196652 JYW196650:JYW196652 KIS196650:KIS196652 KSO196650:KSO196652 LCK196650:LCK196652 LMG196650:LMG196652 LWC196650:LWC196652 MFY196650:MFY196652 MPU196650:MPU196652 MZQ196650:MZQ196652 NJM196650:NJM196652 NTI196650:NTI196652 ODE196650:ODE196652 ONA196650:ONA196652 OWW196650:OWW196652 PGS196650:PGS196652 PQO196650:PQO196652 QAK196650:QAK196652 QKG196650:QKG196652 QUC196650:QUC196652 RDY196650:RDY196652 RNU196650:RNU196652 RXQ196650:RXQ196652 SHM196650:SHM196652 SRI196650:SRI196652 TBE196650:TBE196652 TLA196650:TLA196652 TUW196650:TUW196652 UES196650:UES196652 UOO196650:UOO196652 UYK196650:UYK196652 VIG196650:VIG196652 VSC196650:VSC196652 WBY196650:WBY196652 WLU196650:WLU196652 WVQ196650:WVQ196652 I262186:I262188 JE262186:JE262188 TA262186:TA262188 ACW262186:ACW262188 AMS262186:AMS262188 AWO262186:AWO262188 BGK262186:BGK262188 BQG262186:BQG262188 CAC262186:CAC262188 CJY262186:CJY262188 CTU262186:CTU262188 DDQ262186:DDQ262188 DNM262186:DNM262188 DXI262186:DXI262188 EHE262186:EHE262188 ERA262186:ERA262188 FAW262186:FAW262188 FKS262186:FKS262188 FUO262186:FUO262188 GEK262186:GEK262188 GOG262186:GOG262188 GYC262186:GYC262188 HHY262186:HHY262188 HRU262186:HRU262188 IBQ262186:IBQ262188 ILM262186:ILM262188 IVI262186:IVI262188 JFE262186:JFE262188 JPA262186:JPA262188 JYW262186:JYW262188 KIS262186:KIS262188 KSO262186:KSO262188 LCK262186:LCK262188 LMG262186:LMG262188 LWC262186:LWC262188 MFY262186:MFY262188 MPU262186:MPU262188 MZQ262186:MZQ262188 NJM262186:NJM262188 NTI262186:NTI262188 ODE262186:ODE262188 ONA262186:ONA262188 OWW262186:OWW262188 PGS262186:PGS262188 PQO262186:PQO262188 QAK262186:QAK262188 QKG262186:QKG262188 QUC262186:QUC262188 RDY262186:RDY262188 RNU262186:RNU262188 RXQ262186:RXQ262188 SHM262186:SHM262188 SRI262186:SRI262188 TBE262186:TBE262188 TLA262186:TLA262188 TUW262186:TUW262188 UES262186:UES262188 UOO262186:UOO262188 UYK262186:UYK262188 VIG262186:VIG262188 VSC262186:VSC262188 WBY262186:WBY262188 WLU262186:WLU262188 WVQ262186:WVQ262188 I327722:I327724 JE327722:JE327724 TA327722:TA327724 ACW327722:ACW327724 AMS327722:AMS327724 AWO327722:AWO327724 BGK327722:BGK327724 BQG327722:BQG327724 CAC327722:CAC327724 CJY327722:CJY327724 CTU327722:CTU327724 DDQ327722:DDQ327724 DNM327722:DNM327724 DXI327722:DXI327724 EHE327722:EHE327724 ERA327722:ERA327724 FAW327722:FAW327724 FKS327722:FKS327724 FUO327722:FUO327724 GEK327722:GEK327724 GOG327722:GOG327724 GYC327722:GYC327724 HHY327722:HHY327724 HRU327722:HRU327724 IBQ327722:IBQ327724 ILM327722:ILM327724 IVI327722:IVI327724 JFE327722:JFE327724 JPA327722:JPA327724 JYW327722:JYW327724 KIS327722:KIS327724 KSO327722:KSO327724 LCK327722:LCK327724 LMG327722:LMG327724 LWC327722:LWC327724 MFY327722:MFY327724 MPU327722:MPU327724 MZQ327722:MZQ327724 NJM327722:NJM327724 NTI327722:NTI327724 ODE327722:ODE327724 ONA327722:ONA327724 OWW327722:OWW327724 PGS327722:PGS327724 PQO327722:PQO327724 QAK327722:QAK327724 QKG327722:QKG327724 QUC327722:QUC327724 RDY327722:RDY327724 RNU327722:RNU327724 RXQ327722:RXQ327724 SHM327722:SHM327724 SRI327722:SRI327724 TBE327722:TBE327724 TLA327722:TLA327724 TUW327722:TUW327724 UES327722:UES327724 UOO327722:UOO327724 UYK327722:UYK327724 VIG327722:VIG327724 VSC327722:VSC327724 WBY327722:WBY327724 WLU327722:WLU327724 WVQ327722:WVQ327724 I393258:I393260 JE393258:JE393260 TA393258:TA393260 ACW393258:ACW393260 AMS393258:AMS393260 AWO393258:AWO393260 BGK393258:BGK393260 BQG393258:BQG393260 CAC393258:CAC393260 CJY393258:CJY393260 CTU393258:CTU393260 DDQ393258:DDQ393260 DNM393258:DNM393260 DXI393258:DXI393260 EHE393258:EHE393260 ERA393258:ERA393260 FAW393258:FAW393260 FKS393258:FKS393260 FUO393258:FUO393260 GEK393258:GEK393260 GOG393258:GOG393260 GYC393258:GYC393260 HHY393258:HHY393260 HRU393258:HRU393260 IBQ393258:IBQ393260 ILM393258:ILM393260 IVI393258:IVI393260 JFE393258:JFE393260 JPA393258:JPA393260 JYW393258:JYW393260 KIS393258:KIS393260 KSO393258:KSO393260 LCK393258:LCK393260 LMG393258:LMG393260 LWC393258:LWC393260 MFY393258:MFY393260 MPU393258:MPU393260 MZQ393258:MZQ393260 NJM393258:NJM393260 NTI393258:NTI393260 ODE393258:ODE393260 ONA393258:ONA393260 OWW393258:OWW393260 PGS393258:PGS393260 PQO393258:PQO393260 QAK393258:QAK393260 QKG393258:QKG393260 QUC393258:QUC393260 RDY393258:RDY393260 RNU393258:RNU393260 RXQ393258:RXQ393260 SHM393258:SHM393260 SRI393258:SRI393260 TBE393258:TBE393260 TLA393258:TLA393260 TUW393258:TUW393260 UES393258:UES393260 UOO393258:UOO393260 UYK393258:UYK393260 VIG393258:VIG393260 VSC393258:VSC393260 WBY393258:WBY393260 WLU393258:WLU393260 WVQ393258:WVQ393260 I458794:I458796 JE458794:JE458796 TA458794:TA458796 ACW458794:ACW458796 AMS458794:AMS458796 AWO458794:AWO458796 BGK458794:BGK458796 BQG458794:BQG458796 CAC458794:CAC458796 CJY458794:CJY458796 CTU458794:CTU458796 DDQ458794:DDQ458796 DNM458794:DNM458796 DXI458794:DXI458796 EHE458794:EHE458796 ERA458794:ERA458796 FAW458794:FAW458796 FKS458794:FKS458796 FUO458794:FUO458796 GEK458794:GEK458796 GOG458794:GOG458796 GYC458794:GYC458796 HHY458794:HHY458796 HRU458794:HRU458796 IBQ458794:IBQ458796 ILM458794:ILM458796 IVI458794:IVI458796 JFE458794:JFE458796 JPA458794:JPA458796 JYW458794:JYW458796 KIS458794:KIS458796 KSO458794:KSO458796 LCK458794:LCK458796 LMG458794:LMG458796 LWC458794:LWC458796 MFY458794:MFY458796 MPU458794:MPU458796 MZQ458794:MZQ458796 NJM458794:NJM458796 NTI458794:NTI458796 ODE458794:ODE458796 ONA458794:ONA458796 OWW458794:OWW458796 PGS458794:PGS458796 PQO458794:PQO458796 QAK458794:QAK458796 QKG458794:QKG458796 QUC458794:QUC458796 RDY458794:RDY458796 RNU458794:RNU458796 RXQ458794:RXQ458796 SHM458794:SHM458796 SRI458794:SRI458796 TBE458794:TBE458796 TLA458794:TLA458796 TUW458794:TUW458796 UES458794:UES458796 UOO458794:UOO458796 UYK458794:UYK458796 VIG458794:VIG458796 VSC458794:VSC458796 WBY458794:WBY458796 WLU458794:WLU458796 WVQ458794:WVQ458796 I524330:I524332 JE524330:JE524332 TA524330:TA524332 ACW524330:ACW524332 AMS524330:AMS524332 AWO524330:AWO524332 BGK524330:BGK524332 BQG524330:BQG524332 CAC524330:CAC524332 CJY524330:CJY524332 CTU524330:CTU524332 DDQ524330:DDQ524332 DNM524330:DNM524332 DXI524330:DXI524332 EHE524330:EHE524332 ERA524330:ERA524332 FAW524330:FAW524332 FKS524330:FKS524332 FUO524330:FUO524332 GEK524330:GEK524332 GOG524330:GOG524332 GYC524330:GYC524332 HHY524330:HHY524332 HRU524330:HRU524332 IBQ524330:IBQ524332 ILM524330:ILM524332 IVI524330:IVI524332 JFE524330:JFE524332 JPA524330:JPA524332 JYW524330:JYW524332 KIS524330:KIS524332 KSO524330:KSO524332 LCK524330:LCK524332 LMG524330:LMG524332 LWC524330:LWC524332 MFY524330:MFY524332 MPU524330:MPU524332 MZQ524330:MZQ524332 NJM524330:NJM524332 NTI524330:NTI524332 ODE524330:ODE524332 ONA524330:ONA524332 OWW524330:OWW524332 PGS524330:PGS524332 PQO524330:PQO524332 QAK524330:QAK524332 QKG524330:QKG524332 QUC524330:QUC524332 RDY524330:RDY524332 RNU524330:RNU524332 RXQ524330:RXQ524332 SHM524330:SHM524332 SRI524330:SRI524332 TBE524330:TBE524332 TLA524330:TLA524332 TUW524330:TUW524332 UES524330:UES524332 UOO524330:UOO524332 UYK524330:UYK524332 VIG524330:VIG524332 VSC524330:VSC524332 WBY524330:WBY524332 WLU524330:WLU524332 WVQ524330:WVQ524332 I589866:I589868 JE589866:JE589868 TA589866:TA589868 ACW589866:ACW589868 AMS589866:AMS589868 AWO589866:AWO589868 BGK589866:BGK589868 BQG589866:BQG589868 CAC589866:CAC589868 CJY589866:CJY589868 CTU589866:CTU589868 DDQ589866:DDQ589868 DNM589866:DNM589868 DXI589866:DXI589868 EHE589866:EHE589868 ERA589866:ERA589868 FAW589866:FAW589868 FKS589866:FKS589868 FUO589866:FUO589868 GEK589866:GEK589868 GOG589866:GOG589868 GYC589866:GYC589868 HHY589866:HHY589868 HRU589866:HRU589868 IBQ589866:IBQ589868 ILM589866:ILM589868 IVI589866:IVI589868 JFE589866:JFE589868 JPA589866:JPA589868 JYW589866:JYW589868 KIS589866:KIS589868 KSO589866:KSO589868 LCK589866:LCK589868 LMG589866:LMG589868 LWC589866:LWC589868 MFY589866:MFY589868 MPU589866:MPU589868 MZQ589866:MZQ589868 NJM589866:NJM589868 NTI589866:NTI589868 ODE589866:ODE589868 ONA589866:ONA589868 OWW589866:OWW589868 PGS589866:PGS589868 PQO589866:PQO589868 QAK589866:QAK589868 QKG589866:QKG589868 QUC589866:QUC589868 RDY589866:RDY589868 RNU589866:RNU589868 RXQ589866:RXQ589868 SHM589866:SHM589868 SRI589866:SRI589868 TBE589866:TBE589868 TLA589866:TLA589868 TUW589866:TUW589868 UES589866:UES589868 UOO589866:UOO589868 UYK589866:UYK589868 VIG589866:VIG589868 VSC589866:VSC589868 WBY589866:WBY589868 WLU589866:WLU589868 WVQ589866:WVQ589868 I655402:I655404 JE655402:JE655404 TA655402:TA655404 ACW655402:ACW655404 AMS655402:AMS655404 AWO655402:AWO655404 BGK655402:BGK655404 BQG655402:BQG655404 CAC655402:CAC655404 CJY655402:CJY655404 CTU655402:CTU655404 DDQ655402:DDQ655404 DNM655402:DNM655404 DXI655402:DXI655404 EHE655402:EHE655404 ERA655402:ERA655404 FAW655402:FAW655404 FKS655402:FKS655404 FUO655402:FUO655404 GEK655402:GEK655404 GOG655402:GOG655404 GYC655402:GYC655404 HHY655402:HHY655404 HRU655402:HRU655404 IBQ655402:IBQ655404 ILM655402:ILM655404 IVI655402:IVI655404 JFE655402:JFE655404 JPA655402:JPA655404 JYW655402:JYW655404 KIS655402:KIS655404 KSO655402:KSO655404 LCK655402:LCK655404 LMG655402:LMG655404 LWC655402:LWC655404 MFY655402:MFY655404 MPU655402:MPU655404 MZQ655402:MZQ655404 NJM655402:NJM655404 NTI655402:NTI655404 ODE655402:ODE655404 ONA655402:ONA655404 OWW655402:OWW655404 PGS655402:PGS655404 PQO655402:PQO655404 QAK655402:QAK655404 QKG655402:QKG655404 QUC655402:QUC655404 RDY655402:RDY655404 RNU655402:RNU655404 RXQ655402:RXQ655404 SHM655402:SHM655404 SRI655402:SRI655404 TBE655402:TBE655404 TLA655402:TLA655404 TUW655402:TUW655404 UES655402:UES655404 UOO655402:UOO655404 UYK655402:UYK655404 VIG655402:VIG655404 VSC655402:VSC655404 WBY655402:WBY655404 WLU655402:WLU655404 WVQ655402:WVQ655404 I720938:I720940 JE720938:JE720940 TA720938:TA720940 ACW720938:ACW720940 AMS720938:AMS720940 AWO720938:AWO720940 BGK720938:BGK720940 BQG720938:BQG720940 CAC720938:CAC720940 CJY720938:CJY720940 CTU720938:CTU720940 DDQ720938:DDQ720940 DNM720938:DNM720940 DXI720938:DXI720940 EHE720938:EHE720940 ERA720938:ERA720940 FAW720938:FAW720940 FKS720938:FKS720940 FUO720938:FUO720940 GEK720938:GEK720940 GOG720938:GOG720940 GYC720938:GYC720940 HHY720938:HHY720940 HRU720938:HRU720940 IBQ720938:IBQ720940 ILM720938:ILM720940 IVI720938:IVI720940 JFE720938:JFE720940 JPA720938:JPA720940 JYW720938:JYW720940 KIS720938:KIS720940 KSO720938:KSO720940 LCK720938:LCK720940 LMG720938:LMG720940 LWC720938:LWC720940 MFY720938:MFY720940 MPU720938:MPU720940 MZQ720938:MZQ720940 NJM720938:NJM720940 NTI720938:NTI720940 ODE720938:ODE720940 ONA720938:ONA720940 OWW720938:OWW720940 PGS720938:PGS720940 PQO720938:PQO720940 QAK720938:QAK720940 QKG720938:QKG720940 QUC720938:QUC720940 RDY720938:RDY720940 RNU720938:RNU720940 RXQ720938:RXQ720940 SHM720938:SHM720940 SRI720938:SRI720940 TBE720938:TBE720940 TLA720938:TLA720940 TUW720938:TUW720940 UES720938:UES720940 UOO720938:UOO720940 UYK720938:UYK720940 VIG720938:VIG720940 VSC720938:VSC720940 WBY720938:WBY720940 WLU720938:WLU720940 WVQ720938:WVQ720940 I786474:I786476 JE786474:JE786476 TA786474:TA786476 ACW786474:ACW786476 AMS786474:AMS786476 AWO786474:AWO786476 BGK786474:BGK786476 BQG786474:BQG786476 CAC786474:CAC786476 CJY786474:CJY786476 CTU786474:CTU786476 DDQ786474:DDQ786476 DNM786474:DNM786476 DXI786474:DXI786476 EHE786474:EHE786476 ERA786474:ERA786476 FAW786474:FAW786476 FKS786474:FKS786476 FUO786474:FUO786476 GEK786474:GEK786476 GOG786474:GOG786476 GYC786474:GYC786476 HHY786474:HHY786476 HRU786474:HRU786476 IBQ786474:IBQ786476 ILM786474:ILM786476 IVI786474:IVI786476 JFE786474:JFE786476 JPA786474:JPA786476 JYW786474:JYW786476 KIS786474:KIS786476 KSO786474:KSO786476 LCK786474:LCK786476 LMG786474:LMG786476 LWC786474:LWC786476 MFY786474:MFY786476 MPU786474:MPU786476 MZQ786474:MZQ786476 NJM786474:NJM786476 NTI786474:NTI786476 ODE786474:ODE786476 ONA786474:ONA786476 OWW786474:OWW786476 PGS786474:PGS786476 PQO786474:PQO786476 QAK786474:QAK786476 QKG786474:QKG786476 QUC786474:QUC786476 RDY786474:RDY786476 RNU786474:RNU786476 RXQ786474:RXQ786476 SHM786474:SHM786476 SRI786474:SRI786476 TBE786474:TBE786476 TLA786474:TLA786476 TUW786474:TUW786476 UES786474:UES786476 UOO786474:UOO786476 UYK786474:UYK786476 VIG786474:VIG786476 VSC786474:VSC786476 WBY786474:WBY786476 WLU786474:WLU786476 WVQ786474:WVQ786476 I852010:I852012 JE852010:JE852012 TA852010:TA852012 ACW852010:ACW852012 AMS852010:AMS852012 AWO852010:AWO852012 BGK852010:BGK852012 BQG852010:BQG852012 CAC852010:CAC852012 CJY852010:CJY852012 CTU852010:CTU852012 DDQ852010:DDQ852012 DNM852010:DNM852012 DXI852010:DXI852012 EHE852010:EHE852012 ERA852010:ERA852012 FAW852010:FAW852012 FKS852010:FKS852012 FUO852010:FUO852012 GEK852010:GEK852012 GOG852010:GOG852012 GYC852010:GYC852012 HHY852010:HHY852012 HRU852010:HRU852012 IBQ852010:IBQ852012 ILM852010:ILM852012 IVI852010:IVI852012 JFE852010:JFE852012 JPA852010:JPA852012 JYW852010:JYW852012 KIS852010:KIS852012 KSO852010:KSO852012 LCK852010:LCK852012 LMG852010:LMG852012 LWC852010:LWC852012 MFY852010:MFY852012 MPU852010:MPU852012 MZQ852010:MZQ852012 NJM852010:NJM852012 NTI852010:NTI852012 ODE852010:ODE852012 ONA852010:ONA852012 OWW852010:OWW852012 PGS852010:PGS852012 PQO852010:PQO852012 QAK852010:QAK852012 QKG852010:QKG852012 QUC852010:QUC852012 RDY852010:RDY852012 RNU852010:RNU852012 RXQ852010:RXQ852012 SHM852010:SHM852012 SRI852010:SRI852012 TBE852010:TBE852012 TLA852010:TLA852012 TUW852010:TUW852012 UES852010:UES852012 UOO852010:UOO852012 UYK852010:UYK852012 VIG852010:VIG852012 VSC852010:VSC852012 WBY852010:WBY852012 WLU852010:WLU852012 WVQ852010:WVQ852012 I917546:I917548 JE917546:JE917548 TA917546:TA917548 ACW917546:ACW917548 AMS917546:AMS917548 AWO917546:AWO917548 BGK917546:BGK917548 BQG917546:BQG917548 CAC917546:CAC917548 CJY917546:CJY917548 CTU917546:CTU917548 DDQ917546:DDQ917548 DNM917546:DNM917548 DXI917546:DXI917548 EHE917546:EHE917548 ERA917546:ERA917548 FAW917546:FAW917548 FKS917546:FKS917548 FUO917546:FUO917548 GEK917546:GEK917548 GOG917546:GOG917548 GYC917546:GYC917548 HHY917546:HHY917548 HRU917546:HRU917548 IBQ917546:IBQ917548 ILM917546:ILM917548 IVI917546:IVI917548 JFE917546:JFE917548 JPA917546:JPA917548 JYW917546:JYW917548 KIS917546:KIS917548 KSO917546:KSO917548 LCK917546:LCK917548 LMG917546:LMG917548 LWC917546:LWC917548 MFY917546:MFY917548 MPU917546:MPU917548 MZQ917546:MZQ917548 NJM917546:NJM917548 NTI917546:NTI917548 ODE917546:ODE917548 ONA917546:ONA917548 OWW917546:OWW917548 PGS917546:PGS917548 PQO917546:PQO917548 QAK917546:QAK917548 QKG917546:QKG917548 QUC917546:QUC917548 RDY917546:RDY917548 RNU917546:RNU917548 RXQ917546:RXQ917548 SHM917546:SHM917548 SRI917546:SRI917548 TBE917546:TBE917548 TLA917546:TLA917548 TUW917546:TUW917548 UES917546:UES917548 UOO917546:UOO917548 UYK917546:UYK917548 VIG917546:VIG917548 VSC917546:VSC917548 WBY917546:WBY917548 WLU917546:WLU917548 WVQ917546:WVQ917548 I983082:I983084 JE983082:JE983084 TA983082:TA983084 ACW983082:ACW983084 AMS983082:AMS983084 AWO983082:AWO983084 BGK983082:BGK983084 BQG983082:BQG983084 CAC983082:CAC983084 CJY983082:CJY983084 CTU983082:CTU983084 DDQ983082:DDQ983084 DNM983082:DNM983084 DXI983082:DXI983084 EHE983082:EHE983084 ERA983082:ERA983084 FAW983082:FAW983084 FKS983082:FKS983084 FUO983082:FUO983084 GEK983082:GEK983084 GOG983082:GOG983084 GYC983082:GYC983084 HHY983082:HHY983084 HRU983082:HRU983084 IBQ983082:IBQ983084 ILM983082:ILM983084 IVI983082:IVI983084 JFE983082:JFE983084 JPA983082:JPA983084 JYW983082:JYW983084 KIS983082:KIS983084 KSO983082:KSO983084 LCK983082:LCK983084 LMG983082:LMG983084 LWC983082:LWC983084 MFY983082:MFY983084 MPU983082:MPU983084 MZQ983082:MZQ983084 NJM983082:NJM983084 NTI983082:NTI983084 ODE983082:ODE983084 ONA983082:ONA983084 OWW983082:OWW983084 PGS983082:PGS983084 PQO983082:PQO983084 QAK983082:QAK983084 QKG983082:QKG983084 QUC983082:QUC983084 RDY983082:RDY983084 RNU983082:RNU983084 RXQ983082:RXQ983084 SHM983082:SHM983084 SRI983082:SRI983084 TBE983082:TBE983084 TLA983082:TLA983084 TUW983082:TUW983084 UES983082:UES983084 UOO983082:UOO983084 UYK983082:UYK983084 VIG983082:VIG983084 VSC983082:VSC983084 WBY983082:WBY983084 WLU983082:WLU983084 WVQ983082:WVQ983084 I60:I62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57 I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I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I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I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I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I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I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I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I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I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I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I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I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I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I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30:I32 JE30:JE32 TA30:TA32 ACW30:ACW32 AMS30:AMS32 AWO30:AWO32 BGK30:BGK32 BQG30:BQG32 CAC30:CAC32 CJY30:CJY32 CTU30:CTU32 DDQ30:DDQ32 DNM30:DNM32 DXI30:DXI32 EHE30:EHE32 ERA30:ERA32 FAW30:FAW32 FKS30:FKS32 FUO30:FUO32 GEK30:GEK32 GOG30:GOG32 GYC30:GYC32 HHY30:HHY32 HRU30:HRU32 IBQ30:IBQ32 ILM30:ILM32 IVI30:IVI32 JFE30:JFE32 JPA30:JPA32 JYW30:JYW32 KIS30:KIS32 KSO30:KSO32 LCK30:LCK32 LMG30:LMG32 LWC30:LWC32 MFY30:MFY32 MPU30:MPU32 MZQ30:MZQ32 NJM30:NJM32 NTI30:NTI32 ODE30:ODE32 ONA30:ONA32 OWW30:OWW32 PGS30:PGS32 PQO30:PQO32 QAK30:QAK32 QKG30:QKG32 QUC30:QUC32 RDY30:RDY32 RNU30:RNU32 RXQ30:RXQ32 SHM30:SHM32 SRI30:SRI32 TBE30:TBE32 TLA30:TLA32 TUW30:TUW32 UES30:UES32 UOO30:UOO32 UYK30:UYK32 VIG30:VIG32 VSC30:VSC32 WBY30:WBY32 WLU30:WLU32 WVQ30:WVQ32 I65564:I65566 JE65564:JE65566 TA65564:TA65566 ACW65564:ACW65566 AMS65564:AMS65566 AWO65564:AWO65566 BGK65564:BGK65566 BQG65564:BQG65566 CAC65564:CAC65566 CJY65564:CJY65566 CTU65564:CTU65566 DDQ65564:DDQ65566 DNM65564:DNM65566 DXI65564:DXI65566 EHE65564:EHE65566 ERA65564:ERA65566 FAW65564:FAW65566 FKS65564:FKS65566 FUO65564:FUO65566 GEK65564:GEK65566 GOG65564:GOG65566 GYC65564:GYC65566 HHY65564:HHY65566 HRU65564:HRU65566 IBQ65564:IBQ65566 ILM65564:ILM65566 IVI65564:IVI65566 JFE65564:JFE65566 JPA65564:JPA65566 JYW65564:JYW65566 KIS65564:KIS65566 KSO65564:KSO65566 LCK65564:LCK65566 LMG65564:LMG65566 LWC65564:LWC65566 MFY65564:MFY65566 MPU65564:MPU65566 MZQ65564:MZQ65566 NJM65564:NJM65566 NTI65564:NTI65566 ODE65564:ODE65566 ONA65564:ONA65566 OWW65564:OWW65566 PGS65564:PGS65566 PQO65564:PQO65566 QAK65564:QAK65566 QKG65564:QKG65566 QUC65564:QUC65566 RDY65564:RDY65566 RNU65564:RNU65566 RXQ65564:RXQ65566 SHM65564:SHM65566 SRI65564:SRI65566 TBE65564:TBE65566 TLA65564:TLA65566 TUW65564:TUW65566 UES65564:UES65566 UOO65564:UOO65566 UYK65564:UYK65566 VIG65564:VIG65566 VSC65564:VSC65566 WBY65564:WBY65566 WLU65564:WLU65566 WVQ65564:WVQ65566 I131100:I131102 JE131100:JE131102 TA131100:TA131102 ACW131100:ACW131102 AMS131100:AMS131102 AWO131100:AWO131102 BGK131100:BGK131102 BQG131100:BQG131102 CAC131100:CAC131102 CJY131100:CJY131102 CTU131100:CTU131102 DDQ131100:DDQ131102 DNM131100:DNM131102 DXI131100:DXI131102 EHE131100:EHE131102 ERA131100:ERA131102 FAW131100:FAW131102 FKS131100:FKS131102 FUO131100:FUO131102 GEK131100:GEK131102 GOG131100:GOG131102 GYC131100:GYC131102 HHY131100:HHY131102 HRU131100:HRU131102 IBQ131100:IBQ131102 ILM131100:ILM131102 IVI131100:IVI131102 JFE131100:JFE131102 JPA131100:JPA131102 JYW131100:JYW131102 KIS131100:KIS131102 KSO131100:KSO131102 LCK131100:LCK131102 LMG131100:LMG131102 LWC131100:LWC131102 MFY131100:MFY131102 MPU131100:MPU131102 MZQ131100:MZQ131102 NJM131100:NJM131102 NTI131100:NTI131102 ODE131100:ODE131102 ONA131100:ONA131102 OWW131100:OWW131102 PGS131100:PGS131102 PQO131100:PQO131102 QAK131100:QAK131102 QKG131100:QKG131102 QUC131100:QUC131102 RDY131100:RDY131102 RNU131100:RNU131102 RXQ131100:RXQ131102 SHM131100:SHM131102 SRI131100:SRI131102 TBE131100:TBE131102 TLA131100:TLA131102 TUW131100:TUW131102 UES131100:UES131102 UOO131100:UOO131102 UYK131100:UYK131102 VIG131100:VIG131102 VSC131100:VSC131102 WBY131100:WBY131102 WLU131100:WLU131102 WVQ131100:WVQ131102 I196636:I196638 JE196636:JE196638 TA196636:TA196638 ACW196636:ACW196638 AMS196636:AMS196638 AWO196636:AWO196638 BGK196636:BGK196638 BQG196636:BQG196638 CAC196636:CAC196638 CJY196636:CJY196638 CTU196636:CTU196638 DDQ196636:DDQ196638 DNM196636:DNM196638 DXI196636:DXI196638 EHE196636:EHE196638 ERA196636:ERA196638 FAW196636:FAW196638 FKS196636:FKS196638 FUO196636:FUO196638 GEK196636:GEK196638 GOG196636:GOG196638 GYC196636:GYC196638 HHY196636:HHY196638 HRU196636:HRU196638 IBQ196636:IBQ196638 ILM196636:ILM196638 IVI196636:IVI196638 JFE196636:JFE196638 JPA196636:JPA196638 JYW196636:JYW196638 KIS196636:KIS196638 KSO196636:KSO196638 LCK196636:LCK196638 LMG196636:LMG196638 LWC196636:LWC196638 MFY196636:MFY196638 MPU196636:MPU196638 MZQ196636:MZQ196638 NJM196636:NJM196638 NTI196636:NTI196638 ODE196636:ODE196638 ONA196636:ONA196638 OWW196636:OWW196638 PGS196636:PGS196638 PQO196636:PQO196638 QAK196636:QAK196638 QKG196636:QKG196638 QUC196636:QUC196638 RDY196636:RDY196638 RNU196636:RNU196638 RXQ196636:RXQ196638 SHM196636:SHM196638 SRI196636:SRI196638 TBE196636:TBE196638 TLA196636:TLA196638 TUW196636:TUW196638 UES196636:UES196638 UOO196636:UOO196638 UYK196636:UYK196638 VIG196636:VIG196638 VSC196636:VSC196638 WBY196636:WBY196638 WLU196636:WLU196638 WVQ196636:WVQ196638 I262172:I262174 JE262172:JE262174 TA262172:TA262174 ACW262172:ACW262174 AMS262172:AMS262174 AWO262172:AWO262174 BGK262172:BGK262174 BQG262172:BQG262174 CAC262172:CAC262174 CJY262172:CJY262174 CTU262172:CTU262174 DDQ262172:DDQ262174 DNM262172:DNM262174 DXI262172:DXI262174 EHE262172:EHE262174 ERA262172:ERA262174 FAW262172:FAW262174 FKS262172:FKS262174 FUO262172:FUO262174 GEK262172:GEK262174 GOG262172:GOG262174 GYC262172:GYC262174 HHY262172:HHY262174 HRU262172:HRU262174 IBQ262172:IBQ262174 ILM262172:ILM262174 IVI262172:IVI262174 JFE262172:JFE262174 JPA262172:JPA262174 JYW262172:JYW262174 KIS262172:KIS262174 KSO262172:KSO262174 LCK262172:LCK262174 LMG262172:LMG262174 LWC262172:LWC262174 MFY262172:MFY262174 MPU262172:MPU262174 MZQ262172:MZQ262174 NJM262172:NJM262174 NTI262172:NTI262174 ODE262172:ODE262174 ONA262172:ONA262174 OWW262172:OWW262174 PGS262172:PGS262174 PQO262172:PQO262174 QAK262172:QAK262174 QKG262172:QKG262174 QUC262172:QUC262174 RDY262172:RDY262174 RNU262172:RNU262174 RXQ262172:RXQ262174 SHM262172:SHM262174 SRI262172:SRI262174 TBE262172:TBE262174 TLA262172:TLA262174 TUW262172:TUW262174 UES262172:UES262174 UOO262172:UOO262174 UYK262172:UYK262174 VIG262172:VIG262174 VSC262172:VSC262174 WBY262172:WBY262174 WLU262172:WLU262174 WVQ262172:WVQ262174 I327708:I327710 JE327708:JE327710 TA327708:TA327710 ACW327708:ACW327710 AMS327708:AMS327710 AWO327708:AWO327710 BGK327708:BGK327710 BQG327708:BQG327710 CAC327708:CAC327710 CJY327708:CJY327710 CTU327708:CTU327710 DDQ327708:DDQ327710 DNM327708:DNM327710 DXI327708:DXI327710 EHE327708:EHE327710 ERA327708:ERA327710 FAW327708:FAW327710 FKS327708:FKS327710 FUO327708:FUO327710 GEK327708:GEK327710 GOG327708:GOG327710 GYC327708:GYC327710 HHY327708:HHY327710 HRU327708:HRU327710 IBQ327708:IBQ327710 ILM327708:ILM327710 IVI327708:IVI327710 JFE327708:JFE327710 JPA327708:JPA327710 JYW327708:JYW327710 KIS327708:KIS327710 KSO327708:KSO327710 LCK327708:LCK327710 LMG327708:LMG327710 LWC327708:LWC327710 MFY327708:MFY327710 MPU327708:MPU327710 MZQ327708:MZQ327710 NJM327708:NJM327710 NTI327708:NTI327710 ODE327708:ODE327710 ONA327708:ONA327710 OWW327708:OWW327710 PGS327708:PGS327710 PQO327708:PQO327710 QAK327708:QAK327710 QKG327708:QKG327710 QUC327708:QUC327710 RDY327708:RDY327710 RNU327708:RNU327710 RXQ327708:RXQ327710 SHM327708:SHM327710 SRI327708:SRI327710 TBE327708:TBE327710 TLA327708:TLA327710 TUW327708:TUW327710 UES327708:UES327710 UOO327708:UOO327710 UYK327708:UYK327710 VIG327708:VIG327710 VSC327708:VSC327710 WBY327708:WBY327710 WLU327708:WLU327710 WVQ327708:WVQ327710 I393244:I393246 JE393244:JE393246 TA393244:TA393246 ACW393244:ACW393246 AMS393244:AMS393246 AWO393244:AWO393246 BGK393244:BGK393246 BQG393244:BQG393246 CAC393244:CAC393246 CJY393244:CJY393246 CTU393244:CTU393246 DDQ393244:DDQ393246 DNM393244:DNM393246 DXI393244:DXI393246 EHE393244:EHE393246 ERA393244:ERA393246 FAW393244:FAW393246 FKS393244:FKS393246 FUO393244:FUO393246 GEK393244:GEK393246 GOG393244:GOG393246 GYC393244:GYC393246 HHY393244:HHY393246 HRU393244:HRU393246 IBQ393244:IBQ393246 ILM393244:ILM393246 IVI393244:IVI393246 JFE393244:JFE393246 JPA393244:JPA393246 JYW393244:JYW393246 KIS393244:KIS393246 KSO393244:KSO393246 LCK393244:LCK393246 LMG393244:LMG393246 LWC393244:LWC393246 MFY393244:MFY393246 MPU393244:MPU393246 MZQ393244:MZQ393246 NJM393244:NJM393246 NTI393244:NTI393246 ODE393244:ODE393246 ONA393244:ONA393246 OWW393244:OWW393246 PGS393244:PGS393246 PQO393244:PQO393246 QAK393244:QAK393246 QKG393244:QKG393246 QUC393244:QUC393246 RDY393244:RDY393246 RNU393244:RNU393246 RXQ393244:RXQ393246 SHM393244:SHM393246 SRI393244:SRI393246 TBE393244:TBE393246 TLA393244:TLA393246 TUW393244:TUW393246 UES393244:UES393246 UOO393244:UOO393246 UYK393244:UYK393246 VIG393244:VIG393246 VSC393244:VSC393246 WBY393244:WBY393246 WLU393244:WLU393246 WVQ393244:WVQ393246 I458780:I458782 JE458780:JE458782 TA458780:TA458782 ACW458780:ACW458782 AMS458780:AMS458782 AWO458780:AWO458782 BGK458780:BGK458782 BQG458780:BQG458782 CAC458780:CAC458782 CJY458780:CJY458782 CTU458780:CTU458782 DDQ458780:DDQ458782 DNM458780:DNM458782 DXI458780:DXI458782 EHE458780:EHE458782 ERA458780:ERA458782 FAW458780:FAW458782 FKS458780:FKS458782 FUO458780:FUO458782 GEK458780:GEK458782 GOG458780:GOG458782 GYC458780:GYC458782 HHY458780:HHY458782 HRU458780:HRU458782 IBQ458780:IBQ458782 ILM458780:ILM458782 IVI458780:IVI458782 JFE458780:JFE458782 JPA458780:JPA458782 JYW458780:JYW458782 KIS458780:KIS458782 KSO458780:KSO458782 LCK458780:LCK458782 LMG458780:LMG458782 LWC458780:LWC458782 MFY458780:MFY458782 MPU458780:MPU458782 MZQ458780:MZQ458782 NJM458780:NJM458782 NTI458780:NTI458782 ODE458780:ODE458782 ONA458780:ONA458782 OWW458780:OWW458782 PGS458780:PGS458782 PQO458780:PQO458782 QAK458780:QAK458782 QKG458780:QKG458782 QUC458780:QUC458782 RDY458780:RDY458782 RNU458780:RNU458782 RXQ458780:RXQ458782 SHM458780:SHM458782 SRI458780:SRI458782 TBE458780:TBE458782 TLA458780:TLA458782 TUW458780:TUW458782 UES458780:UES458782 UOO458780:UOO458782 UYK458780:UYK458782 VIG458780:VIG458782 VSC458780:VSC458782 WBY458780:WBY458782 WLU458780:WLU458782 WVQ458780:WVQ458782 I524316:I524318 JE524316:JE524318 TA524316:TA524318 ACW524316:ACW524318 AMS524316:AMS524318 AWO524316:AWO524318 BGK524316:BGK524318 BQG524316:BQG524318 CAC524316:CAC524318 CJY524316:CJY524318 CTU524316:CTU524318 DDQ524316:DDQ524318 DNM524316:DNM524318 DXI524316:DXI524318 EHE524316:EHE524318 ERA524316:ERA524318 FAW524316:FAW524318 FKS524316:FKS524318 FUO524316:FUO524318 GEK524316:GEK524318 GOG524316:GOG524318 GYC524316:GYC524318 HHY524316:HHY524318 HRU524316:HRU524318 IBQ524316:IBQ524318 ILM524316:ILM524318 IVI524316:IVI524318 JFE524316:JFE524318 JPA524316:JPA524318 JYW524316:JYW524318 KIS524316:KIS524318 KSO524316:KSO524318 LCK524316:LCK524318 LMG524316:LMG524318 LWC524316:LWC524318 MFY524316:MFY524318 MPU524316:MPU524318 MZQ524316:MZQ524318 NJM524316:NJM524318 NTI524316:NTI524318 ODE524316:ODE524318 ONA524316:ONA524318 OWW524316:OWW524318 PGS524316:PGS524318 PQO524316:PQO524318 QAK524316:QAK524318 QKG524316:QKG524318 QUC524316:QUC524318 RDY524316:RDY524318 RNU524316:RNU524318 RXQ524316:RXQ524318 SHM524316:SHM524318 SRI524316:SRI524318 TBE524316:TBE524318 TLA524316:TLA524318 TUW524316:TUW524318 UES524316:UES524318 UOO524316:UOO524318 UYK524316:UYK524318 VIG524316:VIG524318 VSC524316:VSC524318 WBY524316:WBY524318 WLU524316:WLU524318 WVQ524316:WVQ524318 I589852:I589854 JE589852:JE589854 TA589852:TA589854 ACW589852:ACW589854 AMS589852:AMS589854 AWO589852:AWO589854 BGK589852:BGK589854 BQG589852:BQG589854 CAC589852:CAC589854 CJY589852:CJY589854 CTU589852:CTU589854 DDQ589852:DDQ589854 DNM589852:DNM589854 DXI589852:DXI589854 EHE589852:EHE589854 ERA589852:ERA589854 FAW589852:FAW589854 FKS589852:FKS589854 FUO589852:FUO589854 GEK589852:GEK589854 GOG589852:GOG589854 GYC589852:GYC589854 HHY589852:HHY589854 HRU589852:HRU589854 IBQ589852:IBQ589854 ILM589852:ILM589854 IVI589852:IVI589854 JFE589852:JFE589854 JPA589852:JPA589854 JYW589852:JYW589854 KIS589852:KIS589854 KSO589852:KSO589854 LCK589852:LCK589854 LMG589852:LMG589854 LWC589852:LWC589854 MFY589852:MFY589854 MPU589852:MPU589854 MZQ589852:MZQ589854 NJM589852:NJM589854 NTI589852:NTI589854 ODE589852:ODE589854 ONA589852:ONA589854 OWW589852:OWW589854 PGS589852:PGS589854 PQO589852:PQO589854 QAK589852:QAK589854 QKG589852:QKG589854 QUC589852:QUC589854 RDY589852:RDY589854 RNU589852:RNU589854 RXQ589852:RXQ589854 SHM589852:SHM589854 SRI589852:SRI589854 TBE589852:TBE589854 TLA589852:TLA589854 TUW589852:TUW589854 UES589852:UES589854 UOO589852:UOO589854 UYK589852:UYK589854 VIG589852:VIG589854 VSC589852:VSC589854 WBY589852:WBY589854 WLU589852:WLU589854 WVQ589852:WVQ589854 I655388:I655390 JE655388:JE655390 TA655388:TA655390 ACW655388:ACW655390 AMS655388:AMS655390 AWO655388:AWO655390 BGK655388:BGK655390 BQG655388:BQG655390 CAC655388:CAC655390 CJY655388:CJY655390 CTU655388:CTU655390 DDQ655388:DDQ655390 DNM655388:DNM655390 DXI655388:DXI655390 EHE655388:EHE655390 ERA655388:ERA655390 FAW655388:FAW655390 FKS655388:FKS655390 FUO655388:FUO655390 GEK655388:GEK655390 GOG655388:GOG655390 GYC655388:GYC655390 HHY655388:HHY655390 HRU655388:HRU655390 IBQ655388:IBQ655390 ILM655388:ILM655390 IVI655388:IVI655390 JFE655388:JFE655390 JPA655388:JPA655390 JYW655388:JYW655390 KIS655388:KIS655390 KSO655388:KSO655390 LCK655388:LCK655390 LMG655388:LMG655390 LWC655388:LWC655390 MFY655388:MFY655390 MPU655388:MPU655390 MZQ655388:MZQ655390 NJM655388:NJM655390 NTI655388:NTI655390 ODE655388:ODE655390 ONA655388:ONA655390 OWW655388:OWW655390 PGS655388:PGS655390 PQO655388:PQO655390 QAK655388:QAK655390 QKG655388:QKG655390 QUC655388:QUC655390 RDY655388:RDY655390 RNU655388:RNU655390 RXQ655388:RXQ655390 SHM655388:SHM655390 SRI655388:SRI655390 TBE655388:TBE655390 TLA655388:TLA655390 TUW655388:TUW655390 UES655388:UES655390 UOO655388:UOO655390 UYK655388:UYK655390 VIG655388:VIG655390 VSC655388:VSC655390 WBY655388:WBY655390 WLU655388:WLU655390 WVQ655388:WVQ655390 I720924:I720926 JE720924:JE720926 TA720924:TA720926 ACW720924:ACW720926 AMS720924:AMS720926 AWO720924:AWO720926 BGK720924:BGK720926 BQG720924:BQG720926 CAC720924:CAC720926 CJY720924:CJY720926 CTU720924:CTU720926 DDQ720924:DDQ720926 DNM720924:DNM720926 DXI720924:DXI720926 EHE720924:EHE720926 ERA720924:ERA720926 FAW720924:FAW720926 FKS720924:FKS720926 FUO720924:FUO720926 GEK720924:GEK720926 GOG720924:GOG720926 GYC720924:GYC720926 HHY720924:HHY720926 HRU720924:HRU720926 IBQ720924:IBQ720926 ILM720924:ILM720926 IVI720924:IVI720926 JFE720924:JFE720926 JPA720924:JPA720926 JYW720924:JYW720926 KIS720924:KIS720926 KSO720924:KSO720926 LCK720924:LCK720926 LMG720924:LMG720926 LWC720924:LWC720926 MFY720924:MFY720926 MPU720924:MPU720926 MZQ720924:MZQ720926 NJM720924:NJM720926 NTI720924:NTI720926 ODE720924:ODE720926 ONA720924:ONA720926 OWW720924:OWW720926 PGS720924:PGS720926 PQO720924:PQO720926 QAK720924:QAK720926 QKG720924:QKG720926 QUC720924:QUC720926 RDY720924:RDY720926 RNU720924:RNU720926 RXQ720924:RXQ720926 SHM720924:SHM720926 SRI720924:SRI720926 TBE720924:TBE720926 TLA720924:TLA720926 TUW720924:TUW720926 UES720924:UES720926 UOO720924:UOO720926 UYK720924:UYK720926 VIG720924:VIG720926 VSC720924:VSC720926 WBY720924:WBY720926 WLU720924:WLU720926 WVQ720924:WVQ720926 I786460:I786462 JE786460:JE786462 TA786460:TA786462 ACW786460:ACW786462 AMS786460:AMS786462 AWO786460:AWO786462 BGK786460:BGK786462 BQG786460:BQG786462 CAC786460:CAC786462 CJY786460:CJY786462 CTU786460:CTU786462 DDQ786460:DDQ786462 DNM786460:DNM786462 DXI786460:DXI786462 EHE786460:EHE786462 ERA786460:ERA786462 FAW786460:FAW786462 FKS786460:FKS786462 FUO786460:FUO786462 GEK786460:GEK786462 GOG786460:GOG786462 GYC786460:GYC786462 HHY786460:HHY786462 HRU786460:HRU786462 IBQ786460:IBQ786462 ILM786460:ILM786462 IVI786460:IVI786462 JFE786460:JFE786462 JPA786460:JPA786462 JYW786460:JYW786462 KIS786460:KIS786462 KSO786460:KSO786462 LCK786460:LCK786462 LMG786460:LMG786462 LWC786460:LWC786462 MFY786460:MFY786462 MPU786460:MPU786462 MZQ786460:MZQ786462 NJM786460:NJM786462 NTI786460:NTI786462 ODE786460:ODE786462 ONA786460:ONA786462 OWW786460:OWW786462 PGS786460:PGS786462 PQO786460:PQO786462 QAK786460:QAK786462 QKG786460:QKG786462 QUC786460:QUC786462 RDY786460:RDY786462 RNU786460:RNU786462 RXQ786460:RXQ786462 SHM786460:SHM786462 SRI786460:SRI786462 TBE786460:TBE786462 TLA786460:TLA786462 TUW786460:TUW786462 UES786460:UES786462 UOO786460:UOO786462 UYK786460:UYK786462 VIG786460:VIG786462 VSC786460:VSC786462 WBY786460:WBY786462 WLU786460:WLU786462 WVQ786460:WVQ786462 I851996:I851998 JE851996:JE851998 TA851996:TA851998 ACW851996:ACW851998 AMS851996:AMS851998 AWO851996:AWO851998 BGK851996:BGK851998 BQG851996:BQG851998 CAC851996:CAC851998 CJY851996:CJY851998 CTU851996:CTU851998 DDQ851996:DDQ851998 DNM851996:DNM851998 DXI851996:DXI851998 EHE851996:EHE851998 ERA851996:ERA851998 FAW851996:FAW851998 FKS851996:FKS851998 FUO851996:FUO851998 GEK851996:GEK851998 GOG851996:GOG851998 GYC851996:GYC851998 HHY851996:HHY851998 HRU851996:HRU851998 IBQ851996:IBQ851998 ILM851996:ILM851998 IVI851996:IVI851998 JFE851996:JFE851998 JPA851996:JPA851998 JYW851996:JYW851998 KIS851996:KIS851998 KSO851996:KSO851998 LCK851996:LCK851998 LMG851996:LMG851998 LWC851996:LWC851998 MFY851996:MFY851998 MPU851996:MPU851998 MZQ851996:MZQ851998 NJM851996:NJM851998 NTI851996:NTI851998 ODE851996:ODE851998 ONA851996:ONA851998 OWW851996:OWW851998 PGS851996:PGS851998 PQO851996:PQO851998 QAK851996:QAK851998 QKG851996:QKG851998 QUC851996:QUC851998 RDY851996:RDY851998 RNU851996:RNU851998 RXQ851996:RXQ851998 SHM851996:SHM851998 SRI851996:SRI851998 TBE851996:TBE851998 TLA851996:TLA851998 TUW851996:TUW851998 UES851996:UES851998 UOO851996:UOO851998 UYK851996:UYK851998 VIG851996:VIG851998 VSC851996:VSC851998 WBY851996:WBY851998 WLU851996:WLU851998 WVQ851996:WVQ851998 I917532:I917534 JE917532:JE917534 TA917532:TA917534 ACW917532:ACW917534 AMS917532:AMS917534 AWO917532:AWO917534 BGK917532:BGK917534 BQG917532:BQG917534 CAC917532:CAC917534 CJY917532:CJY917534 CTU917532:CTU917534 DDQ917532:DDQ917534 DNM917532:DNM917534 DXI917532:DXI917534 EHE917532:EHE917534 ERA917532:ERA917534 FAW917532:FAW917534 FKS917532:FKS917534 FUO917532:FUO917534 GEK917532:GEK917534 GOG917532:GOG917534 GYC917532:GYC917534 HHY917532:HHY917534 HRU917532:HRU917534 IBQ917532:IBQ917534 ILM917532:ILM917534 IVI917532:IVI917534 JFE917532:JFE917534 JPA917532:JPA917534 JYW917532:JYW917534 KIS917532:KIS917534 KSO917532:KSO917534 LCK917532:LCK917534 LMG917532:LMG917534 LWC917532:LWC917534 MFY917532:MFY917534 MPU917532:MPU917534 MZQ917532:MZQ917534 NJM917532:NJM917534 NTI917532:NTI917534 ODE917532:ODE917534 ONA917532:ONA917534 OWW917532:OWW917534 PGS917532:PGS917534 PQO917532:PQO917534 QAK917532:QAK917534 QKG917532:QKG917534 QUC917532:QUC917534 RDY917532:RDY917534 RNU917532:RNU917534 RXQ917532:RXQ917534 SHM917532:SHM917534 SRI917532:SRI917534 TBE917532:TBE917534 TLA917532:TLA917534 TUW917532:TUW917534 UES917532:UES917534 UOO917532:UOO917534 UYK917532:UYK917534 VIG917532:VIG917534 VSC917532:VSC917534 WBY917532:WBY917534 WLU917532:WLU917534 WVQ917532:WVQ917534 I983068:I983070 JE983068:JE983070 TA983068:TA983070 ACW983068:ACW983070 AMS983068:AMS983070 AWO983068:AWO983070 BGK983068:BGK983070 BQG983068:BQG983070 CAC983068:CAC983070 CJY983068:CJY983070 CTU983068:CTU983070 DDQ983068:DDQ983070 DNM983068:DNM983070 DXI983068:DXI983070 EHE983068:EHE983070 ERA983068:ERA983070 FAW983068:FAW983070 FKS983068:FKS983070 FUO983068:FUO983070 GEK983068:GEK983070 GOG983068:GOG983070 GYC983068:GYC983070 HHY983068:HHY983070 HRU983068:HRU983070 IBQ983068:IBQ983070 ILM983068:ILM983070 IVI983068:IVI983070 JFE983068:JFE983070 JPA983068:JPA983070 JYW983068:JYW983070 KIS983068:KIS983070 KSO983068:KSO983070 LCK983068:LCK983070 LMG983068:LMG983070 LWC983068:LWC983070 MFY983068:MFY983070 MPU983068:MPU983070 MZQ983068:MZQ983070 NJM983068:NJM983070 NTI983068:NTI983070 ODE983068:ODE983070 ONA983068:ONA983070 OWW983068:OWW983070 PGS983068:PGS983070 PQO983068:PQO983070 QAK983068:QAK983070 QKG983068:QKG983070 QUC983068:QUC983070 RDY983068:RDY983070 RNU983068:RNU983070 RXQ983068:RXQ983070 SHM983068:SHM983070 SRI983068:SRI983070 TBE983068:TBE983070 TLA983068:TLA983070 TUW983068:TUW983070 UES983068:UES983070 UOO983068:UOO983070 UYK983068:UYK983070 VIG983068:VIG983070 VSC983068:VSC983070 WBY983068:WBY983070 WLU983068:WLU983070 WVQ983068:WVQ983070 WVQ75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I41 JE60:JE62 TA60:TA62 ACW60:ACW62 AMS60:AMS62 AWO60:AWO62 BGK60:BGK62 BQG60:BQG62 CAC60:CAC62 CJY60:CJY62 CTU60:CTU62 DDQ60:DDQ62 DNM60:DNM62 DXI60:DXI62 EHE60:EHE62 ERA60:ERA62 FAW60:FAW62 FKS60:FKS62 FUO60:FUO62 GEK60:GEK62 GOG60:GOG62 GYC60:GYC62 HHY60:HHY62 HRU60:HRU62 IBQ60:IBQ62 ILM60:ILM62 IVI60:IVI62 JFE60:JFE62 JPA60:JPA62 JYW60:JYW62 KIS60:KIS62 KSO60:KSO62 LCK60:LCK62 LMG60:LMG62 LWC60:LWC62 MFY60:MFY62 MPU60:MPU62 MZQ60:MZQ62 NJM60:NJM62 NTI60:NTI62 ODE60:ODE62 ONA60:ONA62 OWW60:OWW62 PGS60:PGS62 PQO60:PQO62 QAK60:QAK62 QKG60:QKG62 QUC60:QUC62 RDY60:RDY62 RNU60:RNU62 RXQ60:RXQ62 SHM60:SHM62 SRI60:SRI62 TBE60:TBE62 TLA60:TLA62 TUW60:TUW62 UES60:UES62 UOO60:UOO62 UYK60:UYK62 VIG60:VIG62 VSC60:VSC62 WBY60:WBY62 WLU60:WLU62 WVQ60:WVQ62 I65594:I65596 JE65594:JE65596 TA65594:TA65596 ACW65594:ACW65596 AMS65594:AMS65596 AWO65594:AWO65596 BGK65594:BGK65596 BQG65594:BQG65596 CAC65594:CAC65596 CJY65594:CJY65596 CTU65594:CTU65596 DDQ65594:DDQ65596 DNM65594:DNM65596 DXI65594:DXI65596 EHE65594:EHE65596 ERA65594:ERA65596 FAW65594:FAW65596 FKS65594:FKS65596 FUO65594:FUO65596 GEK65594:GEK65596 GOG65594:GOG65596 GYC65594:GYC65596 HHY65594:HHY65596 HRU65594:HRU65596 IBQ65594:IBQ65596 ILM65594:ILM65596 IVI65594:IVI65596 JFE65594:JFE65596 JPA65594:JPA65596 JYW65594:JYW65596 KIS65594:KIS65596 KSO65594:KSO65596 LCK65594:LCK65596 LMG65594:LMG65596 LWC65594:LWC65596 MFY65594:MFY65596 MPU65594:MPU65596 MZQ65594:MZQ65596 NJM65594:NJM65596 NTI65594:NTI65596 ODE65594:ODE65596 ONA65594:ONA65596 OWW65594:OWW65596 PGS65594:PGS65596 PQO65594:PQO65596 QAK65594:QAK65596 QKG65594:QKG65596 QUC65594:QUC65596 RDY65594:RDY65596 RNU65594:RNU65596 RXQ65594:RXQ65596 SHM65594:SHM65596 SRI65594:SRI65596 TBE65594:TBE65596 TLA65594:TLA65596 TUW65594:TUW65596 UES65594:UES65596 UOO65594:UOO65596 UYK65594:UYK65596 VIG65594:VIG65596 VSC65594:VSC65596 WBY65594:WBY65596 WLU65594:WLU65596 WVQ65594:WVQ65596 I131130:I131132 JE131130:JE131132 TA131130:TA131132 ACW131130:ACW131132 AMS131130:AMS131132 AWO131130:AWO131132 BGK131130:BGK131132 BQG131130:BQG131132 CAC131130:CAC131132 CJY131130:CJY131132 CTU131130:CTU131132 DDQ131130:DDQ131132 DNM131130:DNM131132 DXI131130:DXI131132 EHE131130:EHE131132 ERA131130:ERA131132 FAW131130:FAW131132 FKS131130:FKS131132 FUO131130:FUO131132 GEK131130:GEK131132 GOG131130:GOG131132 GYC131130:GYC131132 HHY131130:HHY131132 HRU131130:HRU131132 IBQ131130:IBQ131132 ILM131130:ILM131132 IVI131130:IVI131132 JFE131130:JFE131132 JPA131130:JPA131132 JYW131130:JYW131132 KIS131130:KIS131132 KSO131130:KSO131132 LCK131130:LCK131132 LMG131130:LMG131132 LWC131130:LWC131132 MFY131130:MFY131132 MPU131130:MPU131132 MZQ131130:MZQ131132 NJM131130:NJM131132 NTI131130:NTI131132 ODE131130:ODE131132 ONA131130:ONA131132 OWW131130:OWW131132 PGS131130:PGS131132 PQO131130:PQO131132 QAK131130:QAK131132 QKG131130:QKG131132 QUC131130:QUC131132 RDY131130:RDY131132 RNU131130:RNU131132 RXQ131130:RXQ131132 SHM131130:SHM131132 SRI131130:SRI131132 TBE131130:TBE131132 TLA131130:TLA131132 TUW131130:TUW131132 UES131130:UES131132 UOO131130:UOO131132 UYK131130:UYK131132 VIG131130:VIG131132 VSC131130:VSC131132 WBY131130:WBY131132 WLU131130:WLU131132 WVQ131130:WVQ131132 I196666:I196668 JE196666:JE196668 TA196666:TA196668 ACW196666:ACW196668 AMS196666:AMS196668 AWO196666:AWO196668 BGK196666:BGK196668 BQG196666:BQG196668 CAC196666:CAC196668 CJY196666:CJY196668 CTU196666:CTU196668 DDQ196666:DDQ196668 DNM196666:DNM196668 DXI196666:DXI196668 EHE196666:EHE196668 ERA196666:ERA196668 FAW196666:FAW196668 FKS196666:FKS196668 FUO196666:FUO196668 GEK196666:GEK196668 GOG196666:GOG196668 GYC196666:GYC196668 HHY196666:HHY196668 HRU196666:HRU196668 IBQ196666:IBQ196668 ILM196666:ILM196668 IVI196666:IVI196668 JFE196666:JFE196668 JPA196666:JPA196668 JYW196666:JYW196668 KIS196666:KIS196668 KSO196666:KSO196668 LCK196666:LCK196668 LMG196666:LMG196668 LWC196666:LWC196668 MFY196666:MFY196668 MPU196666:MPU196668 MZQ196666:MZQ196668 NJM196666:NJM196668 NTI196666:NTI196668 ODE196666:ODE196668 ONA196666:ONA196668 OWW196666:OWW196668 PGS196666:PGS196668 PQO196666:PQO196668 QAK196666:QAK196668 QKG196666:QKG196668 QUC196666:QUC196668 RDY196666:RDY196668 RNU196666:RNU196668 RXQ196666:RXQ196668 SHM196666:SHM196668 SRI196666:SRI196668 TBE196666:TBE196668 TLA196666:TLA196668 TUW196666:TUW196668 UES196666:UES196668 UOO196666:UOO196668 UYK196666:UYK196668 VIG196666:VIG196668 VSC196666:VSC196668 WBY196666:WBY196668 WLU196666:WLU196668 WVQ196666:WVQ196668 I262202:I262204 JE262202:JE262204 TA262202:TA262204 ACW262202:ACW262204 AMS262202:AMS262204 AWO262202:AWO262204 BGK262202:BGK262204 BQG262202:BQG262204 CAC262202:CAC262204 CJY262202:CJY262204 CTU262202:CTU262204 DDQ262202:DDQ262204 DNM262202:DNM262204 DXI262202:DXI262204 EHE262202:EHE262204 ERA262202:ERA262204 FAW262202:FAW262204 FKS262202:FKS262204 FUO262202:FUO262204 GEK262202:GEK262204 GOG262202:GOG262204 GYC262202:GYC262204 HHY262202:HHY262204 HRU262202:HRU262204 IBQ262202:IBQ262204 ILM262202:ILM262204 IVI262202:IVI262204 JFE262202:JFE262204 JPA262202:JPA262204 JYW262202:JYW262204 KIS262202:KIS262204 KSO262202:KSO262204 LCK262202:LCK262204 LMG262202:LMG262204 LWC262202:LWC262204 MFY262202:MFY262204 MPU262202:MPU262204 MZQ262202:MZQ262204 NJM262202:NJM262204 NTI262202:NTI262204 ODE262202:ODE262204 ONA262202:ONA262204 OWW262202:OWW262204 PGS262202:PGS262204 PQO262202:PQO262204 QAK262202:QAK262204 QKG262202:QKG262204 QUC262202:QUC262204 RDY262202:RDY262204 RNU262202:RNU262204 RXQ262202:RXQ262204 SHM262202:SHM262204 SRI262202:SRI262204 TBE262202:TBE262204 TLA262202:TLA262204 TUW262202:TUW262204 UES262202:UES262204 UOO262202:UOO262204 UYK262202:UYK262204 VIG262202:VIG262204 VSC262202:VSC262204 WBY262202:WBY262204 WLU262202:WLU262204 WVQ262202:WVQ262204 I327738:I327740 JE327738:JE327740 TA327738:TA327740 ACW327738:ACW327740 AMS327738:AMS327740 AWO327738:AWO327740 BGK327738:BGK327740 BQG327738:BQG327740 CAC327738:CAC327740 CJY327738:CJY327740 CTU327738:CTU327740 DDQ327738:DDQ327740 DNM327738:DNM327740 DXI327738:DXI327740 EHE327738:EHE327740 ERA327738:ERA327740 FAW327738:FAW327740 FKS327738:FKS327740 FUO327738:FUO327740 GEK327738:GEK327740 GOG327738:GOG327740 GYC327738:GYC327740 HHY327738:HHY327740 HRU327738:HRU327740 IBQ327738:IBQ327740 ILM327738:ILM327740 IVI327738:IVI327740 JFE327738:JFE327740 JPA327738:JPA327740 JYW327738:JYW327740 KIS327738:KIS327740 KSO327738:KSO327740 LCK327738:LCK327740 LMG327738:LMG327740 LWC327738:LWC327740 MFY327738:MFY327740 MPU327738:MPU327740 MZQ327738:MZQ327740 NJM327738:NJM327740 NTI327738:NTI327740 ODE327738:ODE327740 ONA327738:ONA327740 OWW327738:OWW327740 PGS327738:PGS327740 PQO327738:PQO327740 QAK327738:QAK327740 QKG327738:QKG327740 QUC327738:QUC327740 RDY327738:RDY327740 RNU327738:RNU327740 RXQ327738:RXQ327740 SHM327738:SHM327740 SRI327738:SRI327740 TBE327738:TBE327740 TLA327738:TLA327740 TUW327738:TUW327740 UES327738:UES327740 UOO327738:UOO327740 UYK327738:UYK327740 VIG327738:VIG327740 VSC327738:VSC327740 WBY327738:WBY327740 WLU327738:WLU327740 WVQ327738:WVQ327740 I393274:I393276 JE393274:JE393276 TA393274:TA393276 ACW393274:ACW393276 AMS393274:AMS393276 AWO393274:AWO393276 BGK393274:BGK393276 BQG393274:BQG393276 CAC393274:CAC393276 CJY393274:CJY393276 CTU393274:CTU393276 DDQ393274:DDQ393276 DNM393274:DNM393276 DXI393274:DXI393276 EHE393274:EHE393276 ERA393274:ERA393276 FAW393274:FAW393276 FKS393274:FKS393276 FUO393274:FUO393276 GEK393274:GEK393276 GOG393274:GOG393276 GYC393274:GYC393276 HHY393274:HHY393276 HRU393274:HRU393276 IBQ393274:IBQ393276 ILM393274:ILM393276 IVI393274:IVI393276 JFE393274:JFE393276 JPA393274:JPA393276 JYW393274:JYW393276 KIS393274:KIS393276 KSO393274:KSO393276 LCK393274:LCK393276 LMG393274:LMG393276 LWC393274:LWC393276 MFY393274:MFY393276 MPU393274:MPU393276 MZQ393274:MZQ393276 NJM393274:NJM393276 NTI393274:NTI393276 ODE393274:ODE393276 ONA393274:ONA393276 OWW393274:OWW393276 PGS393274:PGS393276 PQO393274:PQO393276 QAK393274:QAK393276 QKG393274:QKG393276 QUC393274:QUC393276 RDY393274:RDY393276 RNU393274:RNU393276 RXQ393274:RXQ393276 SHM393274:SHM393276 SRI393274:SRI393276 TBE393274:TBE393276 TLA393274:TLA393276 TUW393274:TUW393276 UES393274:UES393276 UOO393274:UOO393276 UYK393274:UYK393276 VIG393274:VIG393276 VSC393274:VSC393276 WBY393274:WBY393276 WLU393274:WLU393276 WVQ393274:WVQ393276 I458810:I458812 JE458810:JE458812 TA458810:TA458812 ACW458810:ACW458812 AMS458810:AMS458812 AWO458810:AWO458812 BGK458810:BGK458812 BQG458810:BQG458812 CAC458810:CAC458812 CJY458810:CJY458812 CTU458810:CTU458812 DDQ458810:DDQ458812 DNM458810:DNM458812 DXI458810:DXI458812 EHE458810:EHE458812 ERA458810:ERA458812 FAW458810:FAW458812 FKS458810:FKS458812 FUO458810:FUO458812 GEK458810:GEK458812 GOG458810:GOG458812 GYC458810:GYC458812 HHY458810:HHY458812 HRU458810:HRU458812 IBQ458810:IBQ458812 ILM458810:ILM458812 IVI458810:IVI458812 JFE458810:JFE458812 JPA458810:JPA458812 JYW458810:JYW458812 KIS458810:KIS458812 KSO458810:KSO458812 LCK458810:LCK458812 LMG458810:LMG458812 LWC458810:LWC458812 MFY458810:MFY458812 MPU458810:MPU458812 MZQ458810:MZQ458812 NJM458810:NJM458812 NTI458810:NTI458812 ODE458810:ODE458812 ONA458810:ONA458812 OWW458810:OWW458812 PGS458810:PGS458812 PQO458810:PQO458812 QAK458810:QAK458812 QKG458810:QKG458812 QUC458810:QUC458812 RDY458810:RDY458812 RNU458810:RNU458812 RXQ458810:RXQ458812 SHM458810:SHM458812 SRI458810:SRI458812 TBE458810:TBE458812 TLA458810:TLA458812 TUW458810:TUW458812 UES458810:UES458812 UOO458810:UOO458812 UYK458810:UYK458812 VIG458810:VIG458812 VSC458810:VSC458812 WBY458810:WBY458812 WLU458810:WLU458812 WVQ458810:WVQ458812 I524346:I524348 JE524346:JE524348 TA524346:TA524348 ACW524346:ACW524348 AMS524346:AMS524348 AWO524346:AWO524348 BGK524346:BGK524348 BQG524346:BQG524348 CAC524346:CAC524348 CJY524346:CJY524348 CTU524346:CTU524348 DDQ524346:DDQ524348 DNM524346:DNM524348 DXI524346:DXI524348 EHE524346:EHE524348 ERA524346:ERA524348 FAW524346:FAW524348 FKS524346:FKS524348 FUO524346:FUO524348 GEK524346:GEK524348 GOG524346:GOG524348 GYC524346:GYC524348 HHY524346:HHY524348 HRU524346:HRU524348 IBQ524346:IBQ524348 ILM524346:ILM524348 IVI524346:IVI524348 JFE524346:JFE524348 JPA524346:JPA524348 JYW524346:JYW524348 KIS524346:KIS524348 KSO524346:KSO524348 LCK524346:LCK524348 LMG524346:LMG524348 LWC524346:LWC524348 MFY524346:MFY524348 MPU524346:MPU524348 MZQ524346:MZQ524348 NJM524346:NJM524348 NTI524346:NTI524348 ODE524346:ODE524348 ONA524346:ONA524348 OWW524346:OWW524348 PGS524346:PGS524348 PQO524346:PQO524348 QAK524346:QAK524348 QKG524346:QKG524348 QUC524346:QUC524348 RDY524346:RDY524348 RNU524346:RNU524348 RXQ524346:RXQ524348 SHM524346:SHM524348 SRI524346:SRI524348 TBE524346:TBE524348 TLA524346:TLA524348 TUW524346:TUW524348 UES524346:UES524348 UOO524346:UOO524348 UYK524346:UYK524348 VIG524346:VIG524348 VSC524346:VSC524348 WBY524346:WBY524348 WLU524346:WLU524348 WVQ524346:WVQ524348 I589882:I589884 JE589882:JE589884 TA589882:TA589884 ACW589882:ACW589884 AMS589882:AMS589884 AWO589882:AWO589884 BGK589882:BGK589884 BQG589882:BQG589884 CAC589882:CAC589884 CJY589882:CJY589884 CTU589882:CTU589884 DDQ589882:DDQ589884 DNM589882:DNM589884 DXI589882:DXI589884 EHE589882:EHE589884 ERA589882:ERA589884 FAW589882:FAW589884 FKS589882:FKS589884 FUO589882:FUO589884 GEK589882:GEK589884 GOG589882:GOG589884 GYC589882:GYC589884 HHY589882:HHY589884 HRU589882:HRU589884 IBQ589882:IBQ589884 ILM589882:ILM589884 IVI589882:IVI589884 JFE589882:JFE589884 JPA589882:JPA589884 JYW589882:JYW589884 KIS589882:KIS589884 KSO589882:KSO589884 LCK589882:LCK589884 LMG589882:LMG589884 LWC589882:LWC589884 MFY589882:MFY589884 MPU589882:MPU589884 MZQ589882:MZQ589884 NJM589882:NJM589884 NTI589882:NTI589884 ODE589882:ODE589884 ONA589882:ONA589884 OWW589882:OWW589884 PGS589882:PGS589884 PQO589882:PQO589884 QAK589882:QAK589884 QKG589882:QKG589884 QUC589882:QUC589884 RDY589882:RDY589884 RNU589882:RNU589884 RXQ589882:RXQ589884 SHM589882:SHM589884 SRI589882:SRI589884 TBE589882:TBE589884 TLA589882:TLA589884 TUW589882:TUW589884 UES589882:UES589884 UOO589882:UOO589884 UYK589882:UYK589884 VIG589882:VIG589884 VSC589882:VSC589884 WBY589882:WBY589884 WLU589882:WLU589884 WVQ589882:WVQ589884 I655418:I655420 JE655418:JE655420 TA655418:TA655420 ACW655418:ACW655420 AMS655418:AMS655420 AWO655418:AWO655420 BGK655418:BGK655420 BQG655418:BQG655420 CAC655418:CAC655420 CJY655418:CJY655420 CTU655418:CTU655420 DDQ655418:DDQ655420 DNM655418:DNM655420 DXI655418:DXI655420 EHE655418:EHE655420 ERA655418:ERA655420 FAW655418:FAW655420 FKS655418:FKS655420 FUO655418:FUO655420 GEK655418:GEK655420 GOG655418:GOG655420 GYC655418:GYC655420 HHY655418:HHY655420 HRU655418:HRU655420 IBQ655418:IBQ655420 ILM655418:ILM655420 IVI655418:IVI655420 JFE655418:JFE655420 JPA655418:JPA655420 JYW655418:JYW655420 KIS655418:KIS655420 KSO655418:KSO655420 LCK655418:LCK655420 LMG655418:LMG655420 LWC655418:LWC655420 MFY655418:MFY655420 MPU655418:MPU655420 MZQ655418:MZQ655420 NJM655418:NJM655420 NTI655418:NTI655420 ODE655418:ODE655420 ONA655418:ONA655420 OWW655418:OWW655420 PGS655418:PGS655420 PQO655418:PQO655420 QAK655418:QAK655420 QKG655418:QKG655420 QUC655418:QUC655420 RDY655418:RDY655420 RNU655418:RNU655420 RXQ655418:RXQ655420 SHM655418:SHM655420 SRI655418:SRI655420 TBE655418:TBE655420 TLA655418:TLA655420 TUW655418:TUW655420 UES655418:UES655420 UOO655418:UOO655420 UYK655418:UYK655420 VIG655418:VIG655420 VSC655418:VSC655420 WBY655418:WBY655420 WLU655418:WLU655420 WVQ655418:WVQ655420 I720954:I720956 JE720954:JE720956 TA720954:TA720956 ACW720954:ACW720956 AMS720954:AMS720956 AWO720954:AWO720956 BGK720954:BGK720956 BQG720954:BQG720956 CAC720954:CAC720956 CJY720954:CJY720956 CTU720954:CTU720956 DDQ720954:DDQ720956 DNM720954:DNM720956 DXI720954:DXI720956 EHE720954:EHE720956 ERA720954:ERA720956 FAW720954:FAW720956 FKS720954:FKS720956 FUO720954:FUO720956 GEK720954:GEK720956 GOG720954:GOG720956 GYC720954:GYC720956 HHY720954:HHY720956 HRU720954:HRU720956 IBQ720954:IBQ720956 ILM720954:ILM720956 IVI720954:IVI720956 JFE720954:JFE720956 JPA720954:JPA720956 JYW720954:JYW720956 KIS720954:KIS720956 KSO720954:KSO720956 LCK720954:LCK720956 LMG720954:LMG720956 LWC720954:LWC720956 MFY720954:MFY720956 MPU720954:MPU720956 MZQ720954:MZQ720956 NJM720954:NJM720956 NTI720954:NTI720956 ODE720954:ODE720956 ONA720954:ONA720956 OWW720954:OWW720956 PGS720954:PGS720956 PQO720954:PQO720956 QAK720954:QAK720956 QKG720954:QKG720956 QUC720954:QUC720956 RDY720954:RDY720956 RNU720954:RNU720956 RXQ720954:RXQ720956 SHM720954:SHM720956 SRI720954:SRI720956 TBE720954:TBE720956 TLA720954:TLA720956 TUW720954:TUW720956 UES720954:UES720956 UOO720954:UOO720956 UYK720954:UYK720956 VIG720954:VIG720956 VSC720954:VSC720956 WBY720954:WBY720956 WLU720954:WLU720956 WVQ720954:WVQ720956 I786490:I786492 JE786490:JE786492 TA786490:TA786492 ACW786490:ACW786492 AMS786490:AMS786492 AWO786490:AWO786492 BGK786490:BGK786492 BQG786490:BQG786492 CAC786490:CAC786492 CJY786490:CJY786492 CTU786490:CTU786492 DDQ786490:DDQ786492 DNM786490:DNM786492 DXI786490:DXI786492 EHE786490:EHE786492 ERA786490:ERA786492 FAW786490:FAW786492 FKS786490:FKS786492 FUO786490:FUO786492 GEK786490:GEK786492 GOG786490:GOG786492 GYC786490:GYC786492 HHY786490:HHY786492 HRU786490:HRU786492 IBQ786490:IBQ786492 ILM786490:ILM786492 IVI786490:IVI786492 JFE786490:JFE786492 JPA786490:JPA786492 JYW786490:JYW786492 KIS786490:KIS786492 KSO786490:KSO786492 LCK786490:LCK786492 LMG786490:LMG786492 LWC786490:LWC786492 MFY786490:MFY786492 MPU786490:MPU786492 MZQ786490:MZQ786492 NJM786490:NJM786492 NTI786490:NTI786492 ODE786490:ODE786492 ONA786490:ONA786492 OWW786490:OWW786492 PGS786490:PGS786492 PQO786490:PQO786492 QAK786490:QAK786492 QKG786490:QKG786492 QUC786490:QUC786492 RDY786490:RDY786492 RNU786490:RNU786492 RXQ786490:RXQ786492 SHM786490:SHM786492 SRI786490:SRI786492 TBE786490:TBE786492 TLA786490:TLA786492 TUW786490:TUW786492 UES786490:UES786492 UOO786490:UOO786492 UYK786490:UYK786492 VIG786490:VIG786492 VSC786490:VSC786492 WBY786490:WBY786492 WLU786490:WLU786492 WVQ786490:WVQ786492 I852026:I852028 JE852026:JE852028 TA852026:TA852028 ACW852026:ACW852028 AMS852026:AMS852028 AWO852026:AWO852028 BGK852026:BGK852028 BQG852026:BQG852028 CAC852026:CAC852028 CJY852026:CJY852028 CTU852026:CTU852028 DDQ852026:DDQ852028 DNM852026:DNM852028 DXI852026:DXI852028 EHE852026:EHE852028 ERA852026:ERA852028 FAW852026:FAW852028 FKS852026:FKS852028 FUO852026:FUO852028 GEK852026:GEK852028 GOG852026:GOG852028 GYC852026:GYC852028 HHY852026:HHY852028 HRU852026:HRU852028 IBQ852026:IBQ852028 ILM852026:ILM852028 IVI852026:IVI852028 JFE852026:JFE852028 JPA852026:JPA852028 JYW852026:JYW852028 KIS852026:KIS852028 KSO852026:KSO852028 LCK852026:LCK852028 LMG852026:LMG852028 LWC852026:LWC852028 MFY852026:MFY852028 MPU852026:MPU852028 MZQ852026:MZQ852028 NJM852026:NJM852028 NTI852026:NTI852028 ODE852026:ODE852028 ONA852026:ONA852028 OWW852026:OWW852028 PGS852026:PGS852028 PQO852026:PQO852028 QAK852026:QAK852028 QKG852026:QKG852028 QUC852026:QUC852028 RDY852026:RDY852028 RNU852026:RNU852028 RXQ852026:RXQ852028 SHM852026:SHM852028 SRI852026:SRI852028 TBE852026:TBE852028 TLA852026:TLA852028 TUW852026:TUW852028 UES852026:UES852028 UOO852026:UOO852028 UYK852026:UYK852028 VIG852026:VIG852028 VSC852026:VSC852028 WBY852026:WBY852028 WLU852026:WLU852028 WVQ852026:WVQ852028 I917562:I917564 JE917562:JE917564 TA917562:TA917564 ACW917562:ACW917564 AMS917562:AMS917564 AWO917562:AWO917564 BGK917562:BGK917564 BQG917562:BQG917564 CAC917562:CAC917564 CJY917562:CJY917564 CTU917562:CTU917564 DDQ917562:DDQ917564 DNM917562:DNM917564 DXI917562:DXI917564 EHE917562:EHE917564 ERA917562:ERA917564 FAW917562:FAW917564 FKS917562:FKS917564 FUO917562:FUO917564 GEK917562:GEK917564 GOG917562:GOG917564 GYC917562:GYC917564 HHY917562:HHY917564 HRU917562:HRU917564 IBQ917562:IBQ917564 ILM917562:ILM917564 IVI917562:IVI917564 JFE917562:JFE917564 JPA917562:JPA917564 JYW917562:JYW917564 KIS917562:KIS917564 KSO917562:KSO917564 LCK917562:LCK917564 LMG917562:LMG917564 LWC917562:LWC917564 MFY917562:MFY917564 MPU917562:MPU917564 MZQ917562:MZQ917564 NJM917562:NJM917564 NTI917562:NTI917564 ODE917562:ODE917564 ONA917562:ONA917564 OWW917562:OWW917564 PGS917562:PGS917564 PQO917562:PQO917564 QAK917562:QAK917564 QKG917562:QKG917564 QUC917562:QUC917564 RDY917562:RDY917564 RNU917562:RNU917564 RXQ917562:RXQ917564 SHM917562:SHM917564 SRI917562:SRI917564 TBE917562:TBE917564 TLA917562:TLA917564 TUW917562:TUW917564 UES917562:UES917564 UOO917562:UOO917564 UYK917562:UYK917564 VIG917562:VIG917564 VSC917562:VSC917564 WBY917562:WBY917564 WLU917562:WLU917564 WVQ917562:WVQ917564 I983098:I983100 JE983098:JE983100 TA983098:TA983100 ACW983098:ACW983100 AMS983098:AMS983100 AWO983098:AWO983100 BGK983098:BGK983100 BQG983098:BQG983100 CAC983098:CAC983100 CJY983098:CJY983100 CTU983098:CTU983100 DDQ983098:DDQ983100 DNM983098:DNM983100 DXI983098:DXI983100 EHE983098:EHE983100 ERA983098:ERA983100 FAW983098:FAW983100 FKS983098:FKS983100 FUO983098:FUO983100 GEK983098:GEK983100 GOG983098:GOG983100 GYC983098:GYC983100 HHY983098:HHY983100 HRU983098:HRU983100 IBQ983098:IBQ983100 ILM983098:ILM983100 IVI983098:IVI983100 JFE983098:JFE983100 JPA983098:JPA983100 JYW983098:JYW983100 KIS983098:KIS983100 KSO983098:KSO983100 LCK983098:LCK983100 LMG983098:LMG983100 LWC983098:LWC983100 MFY983098:MFY983100 MPU983098:MPU983100 MZQ983098:MZQ983100 NJM983098:NJM983100 NTI983098:NTI983100 ODE983098:ODE983100 ONA983098:ONA983100 OWW983098:OWW983100 PGS983098:PGS983100 PQO983098:PQO983100 QAK983098:QAK983100 QKG983098:QKG983100 QUC983098:QUC983100 RDY983098:RDY983100 RNU983098:RNU983100 RXQ983098:RXQ983100 SHM983098:SHM983100 SRI983098:SRI983100 TBE983098:TBE983100 TLA983098:TLA983100 TUW983098:TUW983100 UES983098:UES983100 UOO983098:UOO983100 UYK983098:UYK983100 VIG983098:VIG983100 VSC983098:VSC983100 WBY983098:WBY983100 WLU983098:WLU983100 WVQ983098:WVQ983100 I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I44:I46 I57"/>
    <dataValidation type="list" allowBlank="1" showInputMessage="1" showErrorMessage="1" sqref="N9:Q9">
      <formula1>"新規,電子証明書更新,設定変更,故障交換,解約,リプレイス"</formula1>
    </dataValidation>
    <dataValidation type="list" allowBlank="1" showInputMessage="1" showErrorMessage="1" sqref="N10:Q10">
      <formula1>"一般,評価"</formula1>
    </dataValidation>
    <dataValidation type="list" showInputMessage="1" showErrorMessage="1" sqref="N5:Q5">
      <formula1>"CE-S1,CE-S2"</formula1>
    </dataValidation>
  </dataValidations>
  <pageMargins left="0.39370078740157483" right="0.39370078740157483" top="0.59055118110236227" bottom="0.59055118110236227" header="0.51181102362204722" footer="0.51181102362204722"/>
  <pageSetup paperSize="9" scale="74" orientation="portrait" r:id="rId1"/>
  <headerFooter alignWithMargins="0"/>
  <drawing r:id="rId2"/>
  <legacyDrawing r:id="rId3"/>
  <controls>
    <mc:AlternateContent xmlns:mc="http://schemas.openxmlformats.org/markup-compatibility/2006">
      <mc:Choice Requires="x14">
        <control shapeId="2057" r:id="rId4" name="btnCheckRequired">
          <controlPr defaultSize="0" autoLine="0" r:id="rId5">
            <anchor moveWithCells="1">
              <from>
                <xdr:col>16</xdr:col>
                <xdr:colOff>28575</xdr:colOff>
                <xdr:row>17</xdr:row>
                <xdr:rowOff>57150</xdr:rowOff>
              </from>
              <to>
                <xdr:col>20</xdr:col>
                <xdr:colOff>19050</xdr:colOff>
                <xdr:row>19</xdr:row>
                <xdr:rowOff>19050</xdr:rowOff>
              </to>
            </anchor>
          </controlPr>
        </control>
      </mc:Choice>
      <mc:Fallback>
        <control shapeId="2057" r:id="rId4" name="btnCheckRequired"/>
      </mc:Fallback>
    </mc:AlternateContent>
    <mc:AlternateContent xmlns:mc="http://schemas.openxmlformats.org/markup-compatibility/2006">
      <mc:Choice Requires="x14">
        <control shapeId="2058" r:id="rId6" name="btnCustermer_CheckRequired">
          <controlPr defaultSize="0" autoLine="0" r:id="rId7">
            <anchor moveWithCells="1">
              <from>
                <xdr:col>16</xdr:col>
                <xdr:colOff>19050</xdr:colOff>
                <xdr:row>15</xdr:row>
                <xdr:rowOff>9525</xdr:rowOff>
              </from>
              <to>
                <xdr:col>20</xdr:col>
                <xdr:colOff>19050</xdr:colOff>
                <xdr:row>16</xdr:row>
                <xdr:rowOff>142875</xdr:rowOff>
              </to>
            </anchor>
          </controlPr>
        </control>
      </mc:Choice>
      <mc:Fallback>
        <control shapeId="2058" r:id="rId6" name="btnCustermer_CheckRequired"/>
      </mc:Fallback>
    </mc:AlternateContent>
    <mc:AlternateContent xmlns:mc="http://schemas.openxmlformats.org/markup-compatibility/2006">
      <mc:Choice Requires="x14">
        <control shapeId="2049" r:id="rId8" name="Group Box 1">
          <controlPr defaultSize="0" autoFill="0" autoPict="0">
            <anchor moveWithCells="1">
              <from>
                <xdr:col>0</xdr:col>
                <xdr:colOff>95250</xdr:colOff>
                <xdr:row>35</xdr:row>
                <xdr:rowOff>209550</xdr:rowOff>
              </from>
              <to>
                <xdr:col>1</xdr:col>
                <xdr:colOff>228600</xdr:colOff>
                <xdr:row>37</xdr:row>
                <xdr:rowOff>9525</xdr:rowOff>
              </to>
            </anchor>
          </controlPr>
        </control>
      </mc:Choice>
    </mc:AlternateContent>
    <mc:AlternateContent xmlns:mc="http://schemas.openxmlformats.org/markup-compatibility/2006">
      <mc:Choice Requires="x14">
        <control shapeId="2050" r:id="rId9" name="Group Box 2">
          <controlPr defaultSize="0" autoFill="0" autoPict="0">
            <anchor moveWithCells="1">
              <from>
                <xdr:col>0</xdr:col>
                <xdr:colOff>19050</xdr:colOff>
                <xdr:row>35</xdr:row>
                <xdr:rowOff>85725</xdr:rowOff>
              </from>
              <to>
                <xdr:col>3</xdr:col>
                <xdr:colOff>200025</xdr:colOff>
                <xdr:row>38</xdr:row>
                <xdr:rowOff>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1</xdr:col>
                <xdr:colOff>76200</xdr:colOff>
                <xdr:row>33</xdr:row>
                <xdr:rowOff>28575</xdr:rowOff>
              </from>
              <to>
                <xdr:col>1</xdr:col>
                <xdr:colOff>314325</xdr:colOff>
                <xdr:row>34</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macro="[0]!チェック68_Click">
            <anchor moveWithCells="1">
              <from>
                <xdr:col>1</xdr:col>
                <xdr:colOff>66675</xdr:colOff>
                <xdr:row>48</xdr:row>
                <xdr:rowOff>28575</xdr:rowOff>
              </from>
              <to>
                <xdr:col>1</xdr:col>
                <xdr:colOff>314325</xdr:colOff>
                <xdr:row>49</xdr:row>
                <xdr:rowOff>0</xdr:rowOff>
              </to>
            </anchor>
          </controlPr>
        </control>
      </mc:Choice>
    </mc:AlternateContent>
    <mc:AlternateContent xmlns:mc="http://schemas.openxmlformats.org/markup-compatibility/2006">
      <mc:Choice Requires="x14">
        <control shapeId="2055" r:id="rId12" name="Check Box 7">
          <controlPr defaultSize="0" autoFill="0" autoLine="0" autoPict="0" macro="[0]!チェック69_Click">
            <anchor moveWithCells="1">
              <from>
                <xdr:col>1</xdr:col>
                <xdr:colOff>66675</xdr:colOff>
                <xdr:row>49</xdr:row>
                <xdr:rowOff>19050</xdr:rowOff>
              </from>
              <to>
                <xdr:col>1</xdr:col>
                <xdr:colOff>304800</xdr:colOff>
                <xdr:row>49</xdr:row>
                <xdr:rowOff>228600</xdr:rowOff>
              </to>
            </anchor>
          </controlPr>
        </control>
      </mc:Choice>
    </mc:AlternateContent>
  </controls>
  <extLst>
    <ext xmlns:x14="http://schemas.microsoft.com/office/spreadsheetml/2009/9/main" uri="{CCE6A557-97BC-4b89-ADB6-D9C93CAAB3DF}">
      <x14:dataValidations xmlns:xm="http://schemas.microsoft.com/office/excel/2006/main" count="1">
        <x14:dataValidation imeMode="fullKatakana" allowBlank="1" showInputMessage="1" showErrorMessage="1">
          <xm:sqref>I39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I42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I37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I131125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I196661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I262197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I327733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I393269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I458805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I524341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I589877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I655413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I720949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I786485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I852021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I917557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I983093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WBY73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WLU73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WVQ73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I71 JE71 TA71 ACW71 AMS71 AWO71 BGK71 BQG71 CAC71 CJY71 CTU71 DDQ71 DNM71 DXI71 EHE71 ERA71 FAW71 FKS71 FUO71 GEK71 GOG71 GYC71 HHY71 HRU71 IBQ71 ILM71 IVI71 JFE71 JPA71 JYW71 KIS71 KSO71 LCK71 LMG71 LWC71 MFY71 MPU71 MZQ71 NJM71 NTI71 ODE71 ONA71 OWW71 PGS71 PQO71 QAK71 QKG71 QUC71 RDY71 RNU71 RXQ71 SHM71 SRI71 TBE71 TLA71 TUW71 UES71 UOO71 UYK71 VIG71 VSC71 WBY71 WLU71 WVQ71 I69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I73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I55 I58 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9"/>
  <sheetViews>
    <sheetView view="pageBreakPreview" zoomScaleNormal="100" zoomScaleSheetLayoutView="100" workbookViewId="0">
      <selection activeCell="N21" sqref="N21:V21"/>
    </sheetView>
  </sheetViews>
  <sheetFormatPr defaultRowHeight="13.5"/>
  <cols>
    <col min="1" max="1" width="1.75" customWidth="1"/>
    <col min="2" max="24" width="4.625" customWidth="1"/>
  </cols>
  <sheetData>
    <row r="1" spans="2:24" ht="14.25">
      <c r="B1" s="295" t="s">
        <v>25</v>
      </c>
      <c r="C1" s="295"/>
      <c r="D1" s="295"/>
      <c r="E1" s="295"/>
      <c r="F1" s="295"/>
      <c r="G1" s="295"/>
      <c r="H1" s="295"/>
      <c r="I1" s="295"/>
      <c r="J1" s="295"/>
      <c r="K1" s="295"/>
      <c r="L1" s="295"/>
      <c r="M1" s="295"/>
      <c r="N1" s="295"/>
      <c r="O1" s="295"/>
      <c r="P1" s="295"/>
      <c r="Q1" s="295"/>
      <c r="R1" s="295"/>
      <c r="S1" s="2"/>
      <c r="T1" s="2"/>
      <c r="U1" s="2"/>
      <c r="V1" s="21" t="s">
        <v>209</v>
      </c>
      <c r="W1" s="1"/>
      <c r="X1" s="2"/>
    </row>
    <row r="2" spans="2:24">
      <c r="B2" s="4"/>
      <c r="C2" s="4"/>
      <c r="D2" s="4"/>
      <c r="E2" s="4"/>
      <c r="F2" s="4"/>
      <c r="G2" s="4"/>
      <c r="H2" s="4"/>
      <c r="I2" s="4"/>
      <c r="J2" s="4"/>
      <c r="K2" s="4"/>
      <c r="L2" s="4"/>
      <c r="M2" s="4"/>
      <c r="N2" s="4"/>
      <c r="O2" s="4"/>
      <c r="P2" s="4"/>
      <c r="Q2" s="4"/>
      <c r="R2" s="4"/>
      <c r="S2" s="2"/>
      <c r="T2" s="2"/>
      <c r="U2" s="2"/>
      <c r="V2" s="2"/>
      <c r="W2" s="2"/>
      <c r="X2" s="2"/>
    </row>
    <row r="3" spans="2:24" ht="14.25" thickBot="1">
      <c r="B3" s="5" t="s">
        <v>26</v>
      </c>
      <c r="C3" s="2"/>
      <c r="D3" s="2"/>
      <c r="E3" s="2"/>
      <c r="F3" s="2"/>
      <c r="G3" s="2"/>
      <c r="H3" s="6"/>
      <c r="I3" s="2"/>
      <c r="J3" s="2"/>
      <c r="K3" s="2"/>
      <c r="L3" s="2"/>
      <c r="M3" s="2"/>
      <c r="N3" s="2"/>
      <c r="O3" s="2"/>
      <c r="P3" s="2"/>
      <c r="Q3" s="2"/>
      <c r="R3" s="2"/>
      <c r="S3" s="2"/>
      <c r="T3" s="2"/>
      <c r="U3" s="2"/>
      <c r="V3" s="2"/>
      <c r="W3" s="2"/>
      <c r="X3" s="2"/>
    </row>
    <row r="4" spans="2:24" ht="14.25" thickBot="1">
      <c r="B4" s="296" t="s">
        <v>27</v>
      </c>
      <c r="C4" s="297"/>
      <c r="D4" s="297"/>
      <c r="E4" s="297"/>
      <c r="F4" s="297"/>
      <c r="G4" s="298"/>
      <c r="H4" s="299" t="s">
        <v>225</v>
      </c>
      <c r="I4" s="299"/>
      <c r="J4" s="299"/>
      <c r="K4" s="299"/>
      <c r="L4" s="299"/>
      <c r="M4" s="300"/>
      <c r="N4" s="2"/>
      <c r="O4" s="2"/>
      <c r="P4" s="2"/>
      <c r="Q4" s="2"/>
      <c r="R4" s="2"/>
      <c r="S4" s="2"/>
      <c r="T4" s="2"/>
      <c r="U4" s="2"/>
      <c r="V4" s="2"/>
      <c r="W4" s="2"/>
      <c r="X4" s="2"/>
    </row>
    <row r="5" spans="2:24">
      <c r="B5" s="5"/>
      <c r="C5" s="2"/>
      <c r="D5" s="2"/>
      <c r="E5" s="2"/>
      <c r="F5" s="2"/>
      <c r="G5" s="2"/>
      <c r="H5" s="6"/>
      <c r="I5" s="2"/>
      <c r="J5" s="2"/>
      <c r="K5" s="2"/>
      <c r="L5" s="2"/>
      <c r="M5" s="2"/>
      <c r="N5" s="2"/>
      <c r="O5" s="2"/>
      <c r="P5" s="2"/>
      <c r="Q5" s="2"/>
      <c r="R5" s="2"/>
      <c r="S5" s="2"/>
      <c r="T5" s="2"/>
      <c r="U5" s="2"/>
      <c r="V5" s="2"/>
      <c r="W5" s="2"/>
      <c r="X5" s="2"/>
    </row>
    <row r="6" spans="2:24" ht="14.25" thickBot="1">
      <c r="B6" s="5" t="s">
        <v>28</v>
      </c>
      <c r="C6" s="2"/>
      <c r="D6" s="2"/>
      <c r="E6" s="2"/>
      <c r="F6" s="2"/>
      <c r="G6" s="2"/>
      <c r="H6" s="6"/>
      <c r="I6" s="2"/>
      <c r="J6" s="2"/>
      <c r="K6" s="2"/>
      <c r="L6" s="2"/>
      <c r="M6" s="2"/>
      <c r="N6" s="7" t="s">
        <v>35</v>
      </c>
      <c r="O6" s="2"/>
      <c r="P6" s="2"/>
      <c r="Q6" s="2"/>
      <c r="R6" s="2"/>
      <c r="S6" s="2"/>
      <c r="T6" s="2"/>
      <c r="U6" s="2"/>
      <c r="V6" s="2"/>
      <c r="W6" s="2"/>
      <c r="X6" s="2"/>
    </row>
    <row r="7" spans="2:24">
      <c r="B7" s="324" t="s">
        <v>29</v>
      </c>
      <c r="C7" s="254"/>
      <c r="D7" s="301" t="s">
        <v>146</v>
      </c>
      <c r="E7" s="301"/>
      <c r="F7" s="301"/>
      <c r="G7" s="301"/>
      <c r="H7" s="303" t="s">
        <v>147</v>
      </c>
      <c r="I7" s="260"/>
      <c r="J7" s="260"/>
      <c r="K7" s="260"/>
      <c r="L7" s="260"/>
      <c r="M7" s="261"/>
      <c r="N7" s="304"/>
      <c r="O7" s="263"/>
      <c r="P7" s="263"/>
      <c r="Q7" s="263"/>
      <c r="R7" s="263"/>
      <c r="S7" s="263"/>
      <c r="T7" s="263"/>
      <c r="U7" s="263"/>
      <c r="V7" s="305"/>
      <c r="W7" s="2"/>
      <c r="X7" s="2"/>
    </row>
    <row r="8" spans="2:24">
      <c r="B8" s="255"/>
      <c r="C8" s="256"/>
      <c r="D8" s="302"/>
      <c r="E8" s="302"/>
      <c r="F8" s="302"/>
      <c r="G8" s="302"/>
      <c r="H8" s="306" t="s">
        <v>149</v>
      </c>
      <c r="I8" s="307"/>
      <c r="J8" s="307"/>
      <c r="K8" s="307"/>
      <c r="L8" s="307"/>
      <c r="M8" s="308"/>
      <c r="N8" s="309"/>
      <c r="O8" s="310"/>
      <c r="P8" s="310"/>
      <c r="Q8" s="310"/>
      <c r="R8" s="310"/>
      <c r="S8" s="310"/>
      <c r="T8" s="310"/>
      <c r="U8" s="310"/>
      <c r="V8" s="311"/>
      <c r="W8" s="2"/>
      <c r="X8" s="2"/>
    </row>
    <row r="9" spans="2:24">
      <c r="B9" s="255"/>
      <c r="C9" s="256"/>
      <c r="D9" s="327" t="s">
        <v>30</v>
      </c>
      <c r="E9" s="327"/>
      <c r="F9" s="327"/>
      <c r="G9" s="328"/>
      <c r="H9" s="329" t="s">
        <v>31</v>
      </c>
      <c r="I9" s="266"/>
      <c r="J9" s="266"/>
      <c r="K9" s="266"/>
      <c r="L9" s="266"/>
      <c r="M9" s="266"/>
      <c r="N9" s="266"/>
      <c r="O9" s="266"/>
      <c r="P9" s="266"/>
      <c r="Q9" s="266"/>
      <c r="R9" s="266"/>
      <c r="S9" s="266"/>
      <c r="T9" s="266"/>
      <c r="U9" s="266"/>
      <c r="V9" s="330"/>
      <c r="W9" s="2"/>
      <c r="X9" s="2"/>
    </row>
    <row r="10" spans="2:24">
      <c r="B10" s="255"/>
      <c r="C10" s="256"/>
      <c r="D10" s="331" t="s">
        <v>32</v>
      </c>
      <c r="E10" s="272"/>
      <c r="F10" s="272"/>
      <c r="G10" s="272"/>
      <c r="H10" s="334" t="s">
        <v>203</v>
      </c>
      <c r="I10" s="335"/>
      <c r="J10" s="335"/>
      <c r="K10" s="335"/>
      <c r="L10" s="335"/>
      <c r="M10" s="336"/>
      <c r="N10" s="309"/>
      <c r="O10" s="310"/>
      <c r="P10" s="310"/>
      <c r="Q10" s="310"/>
      <c r="R10" s="310"/>
      <c r="S10" s="310"/>
      <c r="T10" s="337"/>
      <c r="U10" s="89" t="s">
        <v>33</v>
      </c>
      <c r="V10" s="87"/>
      <c r="W10" s="2"/>
      <c r="X10" s="2"/>
    </row>
    <row r="11" spans="2:24">
      <c r="B11" s="255"/>
      <c r="C11" s="256"/>
      <c r="D11" s="332"/>
      <c r="E11" s="333"/>
      <c r="F11" s="333"/>
      <c r="G11" s="333"/>
      <c r="H11" s="334" t="s">
        <v>34</v>
      </c>
      <c r="I11" s="335"/>
      <c r="J11" s="335"/>
      <c r="K11" s="335"/>
      <c r="L11" s="335"/>
      <c r="M11" s="336"/>
      <c r="N11" s="309"/>
      <c r="O11" s="310"/>
      <c r="P11" s="310"/>
      <c r="Q11" s="310"/>
      <c r="R11" s="310"/>
      <c r="S11" s="310"/>
      <c r="T11" s="310"/>
      <c r="U11" s="325"/>
      <c r="V11" s="326"/>
      <c r="W11" s="2"/>
      <c r="X11" s="2"/>
    </row>
    <row r="12" spans="2:24">
      <c r="B12" s="255"/>
      <c r="C12" s="256"/>
      <c r="D12" s="312" t="s">
        <v>196</v>
      </c>
      <c r="E12" s="313"/>
      <c r="F12" s="313"/>
      <c r="G12" s="313"/>
      <c r="H12" s="313"/>
      <c r="I12" s="313"/>
      <c r="J12" s="313"/>
      <c r="K12" s="313"/>
      <c r="L12" s="313"/>
      <c r="M12" s="314"/>
      <c r="N12" s="315"/>
      <c r="O12" s="316"/>
      <c r="P12" s="316"/>
      <c r="Q12" s="316"/>
      <c r="R12" s="316"/>
      <c r="S12" s="316"/>
      <c r="T12" s="316"/>
      <c r="U12" s="316"/>
      <c r="V12" s="317"/>
      <c r="W12" s="2"/>
      <c r="X12" s="2"/>
    </row>
    <row r="13" spans="2:24" ht="14.25" thickBot="1">
      <c r="B13" s="257"/>
      <c r="C13" s="258"/>
      <c r="D13" s="318" t="s">
        <v>197</v>
      </c>
      <c r="E13" s="319"/>
      <c r="F13" s="319"/>
      <c r="G13" s="319"/>
      <c r="H13" s="319"/>
      <c r="I13" s="319"/>
      <c r="J13" s="319"/>
      <c r="K13" s="319"/>
      <c r="L13" s="319"/>
      <c r="M13" s="320"/>
      <c r="N13" s="321"/>
      <c r="O13" s="322"/>
      <c r="P13" s="322"/>
      <c r="Q13" s="322"/>
      <c r="R13" s="322"/>
      <c r="S13" s="322"/>
      <c r="T13" s="322"/>
      <c r="U13" s="322"/>
      <c r="V13" s="323"/>
      <c r="W13" s="2"/>
      <c r="X13" s="2"/>
    </row>
    <row r="14" spans="2:24">
      <c r="B14" s="5"/>
      <c r="C14" s="2"/>
      <c r="D14" s="2"/>
      <c r="E14" s="2"/>
      <c r="F14" s="2"/>
      <c r="G14" s="2"/>
      <c r="H14" s="6"/>
      <c r="I14" s="2"/>
      <c r="J14" s="2"/>
      <c r="K14" s="2"/>
      <c r="L14" s="2"/>
      <c r="M14" s="2"/>
      <c r="N14" s="2"/>
      <c r="O14" s="2"/>
      <c r="P14" s="2"/>
      <c r="Q14" s="2"/>
      <c r="R14" s="2"/>
      <c r="S14" s="2"/>
      <c r="T14" s="2"/>
      <c r="U14" s="2"/>
      <c r="V14" s="2"/>
      <c r="W14" s="2"/>
      <c r="X14" s="2"/>
    </row>
    <row r="15" spans="2:24">
      <c r="B15" s="252" t="s">
        <v>36</v>
      </c>
      <c r="C15" s="252"/>
      <c r="D15" s="252"/>
      <c r="E15" s="252"/>
      <c r="F15" s="252"/>
      <c r="G15" s="252"/>
      <c r="H15" s="252"/>
      <c r="I15" s="252"/>
      <c r="J15" s="252"/>
      <c r="K15" s="252"/>
      <c r="L15" s="252"/>
      <c r="M15" s="252"/>
      <c r="N15" s="252"/>
      <c r="O15" s="252"/>
      <c r="P15" s="252"/>
      <c r="Q15" s="252"/>
      <c r="R15" s="252"/>
      <c r="S15" s="252"/>
      <c r="T15" s="252"/>
      <c r="U15" s="252"/>
      <c r="V15" s="252"/>
      <c r="W15" s="2"/>
      <c r="X15" s="2"/>
    </row>
    <row r="16" spans="2:24" ht="14.25" thickBot="1">
      <c r="B16" s="7" t="s">
        <v>37</v>
      </c>
      <c r="C16" s="7"/>
      <c r="D16" s="7"/>
      <c r="E16" s="7"/>
      <c r="F16" s="7"/>
      <c r="G16" s="7"/>
      <c r="H16" s="7"/>
      <c r="I16" s="7"/>
      <c r="J16" s="7"/>
      <c r="K16" s="7"/>
      <c r="L16" s="7"/>
      <c r="M16" s="7"/>
      <c r="N16" s="7"/>
      <c r="O16" s="7"/>
      <c r="P16" s="7"/>
      <c r="Q16" s="7"/>
      <c r="R16" s="7"/>
      <c r="S16" s="7"/>
      <c r="T16" s="7"/>
      <c r="U16" s="7"/>
      <c r="V16" s="7"/>
      <c r="W16" s="2"/>
      <c r="X16" s="2"/>
    </row>
    <row r="17" spans="1:24">
      <c r="B17" s="253" t="s">
        <v>38</v>
      </c>
      <c r="C17" s="254"/>
      <c r="D17" s="259" t="s">
        <v>202</v>
      </c>
      <c r="E17" s="260"/>
      <c r="F17" s="260"/>
      <c r="G17" s="260"/>
      <c r="H17" s="260"/>
      <c r="I17" s="260"/>
      <c r="J17" s="260"/>
      <c r="K17" s="260"/>
      <c r="L17" s="260"/>
      <c r="M17" s="261"/>
      <c r="N17" s="262" t="s">
        <v>229</v>
      </c>
      <c r="O17" s="263"/>
      <c r="P17" s="263"/>
      <c r="Q17" s="263"/>
      <c r="R17" s="263"/>
      <c r="S17" s="263"/>
      <c r="T17" s="264"/>
      <c r="U17" s="90" t="s">
        <v>39</v>
      </c>
      <c r="V17" s="3">
        <v>24</v>
      </c>
      <c r="W17" s="2"/>
      <c r="X17" s="2"/>
    </row>
    <row r="18" spans="1:24">
      <c r="B18" s="255"/>
      <c r="C18" s="256"/>
      <c r="D18" s="265" t="s">
        <v>40</v>
      </c>
      <c r="E18" s="266"/>
      <c r="F18" s="266"/>
      <c r="G18" s="266"/>
      <c r="H18" s="266"/>
      <c r="I18" s="266"/>
      <c r="J18" s="266"/>
      <c r="K18" s="266"/>
      <c r="L18" s="266"/>
      <c r="M18" s="267"/>
      <c r="N18" s="268" t="s">
        <v>227</v>
      </c>
      <c r="O18" s="269"/>
      <c r="P18" s="269"/>
      <c r="Q18" s="269"/>
      <c r="R18" s="269"/>
      <c r="S18" s="269"/>
      <c r="T18" s="269"/>
      <c r="U18" s="269"/>
      <c r="V18" s="270"/>
      <c r="W18" s="2"/>
      <c r="X18" s="2"/>
    </row>
    <row r="19" spans="1:24">
      <c r="B19" s="255"/>
      <c r="C19" s="256"/>
      <c r="D19" s="271" t="s">
        <v>41</v>
      </c>
      <c r="E19" s="272"/>
      <c r="F19" s="272"/>
      <c r="G19" s="272"/>
      <c r="H19" s="272"/>
      <c r="I19" s="272"/>
      <c r="J19" s="272"/>
      <c r="K19" s="272"/>
      <c r="L19" s="272"/>
      <c r="M19" s="273"/>
      <c r="N19" s="274" t="s">
        <v>230</v>
      </c>
      <c r="O19" s="275"/>
      <c r="P19" s="275"/>
      <c r="Q19" s="275"/>
      <c r="R19" s="275"/>
      <c r="S19" s="275"/>
      <c r="T19" s="275"/>
      <c r="U19" s="275"/>
      <c r="V19" s="276"/>
      <c r="W19" s="2"/>
      <c r="X19" s="2"/>
    </row>
    <row r="20" spans="1:24">
      <c r="B20" s="255"/>
      <c r="C20" s="256"/>
      <c r="D20" s="277" t="s">
        <v>189</v>
      </c>
      <c r="E20" s="278"/>
      <c r="F20" s="278"/>
      <c r="G20" s="278"/>
      <c r="H20" s="278"/>
      <c r="I20" s="278"/>
      <c r="J20" s="278"/>
      <c r="K20" s="278"/>
      <c r="L20" s="278"/>
      <c r="M20" s="279"/>
      <c r="N20" s="280" t="s">
        <v>231</v>
      </c>
      <c r="O20" s="281"/>
      <c r="P20" s="281"/>
      <c r="Q20" s="281"/>
      <c r="R20" s="281"/>
      <c r="S20" s="281"/>
      <c r="T20" s="281"/>
      <c r="U20" s="281"/>
      <c r="V20" s="282"/>
      <c r="W20" s="2"/>
      <c r="X20" s="2"/>
    </row>
    <row r="21" spans="1:24">
      <c r="B21" s="255"/>
      <c r="C21" s="256"/>
      <c r="D21" s="73" t="s">
        <v>170</v>
      </c>
      <c r="E21" s="74"/>
      <c r="F21" s="74"/>
      <c r="G21" s="74"/>
      <c r="H21" s="74"/>
      <c r="I21" s="74"/>
      <c r="J21" s="74"/>
      <c r="K21" s="74"/>
      <c r="L21" s="74"/>
      <c r="M21" s="75"/>
      <c r="N21" s="292" t="s">
        <v>188</v>
      </c>
      <c r="O21" s="293"/>
      <c r="P21" s="293"/>
      <c r="Q21" s="293"/>
      <c r="R21" s="293"/>
      <c r="S21" s="293"/>
      <c r="T21" s="293"/>
      <c r="U21" s="293"/>
      <c r="V21" s="294"/>
      <c r="W21" s="2"/>
      <c r="X21" s="2"/>
    </row>
    <row r="22" spans="1:24">
      <c r="B22" s="255"/>
      <c r="C22" s="256"/>
      <c r="D22" s="283" t="s">
        <v>42</v>
      </c>
      <c r="E22" s="284"/>
      <c r="F22" s="284"/>
      <c r="G22" s="284"/>
      <c r="H22" s="284"/>
      <c r="I22" s="284"/>
      <c r="J22" s="284"/>
      <c r="K22" s="284"/>
      <c r="L22" s="284"/>
      <c r="M22" s="285"/>
      <c r="N22" s="280"/>
      <c r="O22" s="281"/>
      <c r="P22" s="281"/>
      <c r="Q22" s="281"/>
      <c r="R22" s="281"/>
      <c r="S22" s="281"/>
      <c r="T22" s="281"/>
      <c r="U22" s="281"/>
      <c r="V22" s="282"/>
      <c r="W22" s="2"/>
      <c r="X22" s="2"/>
    </row>
    <row r="23" spans="1:24" ht="14.25" thickBot="1">
      <c r="B23" s="257"/>
      <c r="C23" s="258"/>
      <c r="D23" s="286" t="s">
        <v>43</v>
      </c>
      <c r="E23" s="287"/>
      <c r="F23" s="287"/>
      <c r="G23" s="287"/>
      <c r="H23" s="287"/>
      <c r="I23" s="287"/>
      <c r="J23" s="287"/>
      <c r="K23" s="287"/>
      <c r="L23" s="287"/>
      <c r="M23" s="288"/>
      <c r="N23" s="289"/>
      <c r="O23" s="290"/>
      <c r="P23" s="290"/>
      <c r="Q23" s="290"/>
      <c r="R23" s="290"/>
      <c r="S23" s="290"/>
      <c r="T23" s="290"/>
      <c r="U23" s="290"/>
      <c r="V23" s="291"/>
      <c r="W23" s="2"/>
      <c r="X23" s="2"/>
    </row>
    <row r="24" spans="1:24">
      <c r="B24" s="2"/>
      <c r="C24" s="2"/>
      <c r="D24" s="2"/>
      <c r="E24" s="2"/>
      <c r="F24" s="2"/>
      <c r="G24" s="2"/>
      <c r="H24" s="6"/>
      <c r="I24" s="2"/>
      <c r="J24" s="2"/>
      <c r="K24" s="2"/>
      <c r="L24" s="2"/>
      <c r="M24" s="2"/>
      <c r="N24" s="2"/>
      <c r="O24" s="2"/>
      <c r="P24" s="2"/>
      <c r="Q24" s="2"/>
      <c r="R24" s="2"/>
      <c r="S24" s="2"/>
      <c r="T24" s="2"/>
      <c r="U24" s="2"/>
      <c r="V24" s="2"/>
      <c r="W24" s="2"/>
      <c r="X24" s="2"/>
    </row>
    <row r="25" spans="1:24">
      <c r="A25" s="2"/>
    </row>
    <row r="26" spans="1:24" ht="13.5" customHeight="1">
      <c r="A26" s="2"/>
    </row>
    <row r="27" spans="1:24">
      <c r="A27" s="2"/>
    </row>
    <row r="28" spans="1:24">
      <c r="A28" s="2"/>
    </row>
    <row r="29" spans="1:24">
      <c r="A29" s="2"/>
    </row>
  </sheetData>
  <mergeCells count="35">
    <mergeCell ref="D12:M12"/>
    <mergeCell ref="N12:V12"/>
    <mergeCell ref="D13:M13"/>
    <mergeCell ref="N13:V13"/>
    <mergeCell ref="B7:C13"/>
    <mergeCell ref="N11:V11"/>
    <mergeCell ref="D9:G9"/>
    <mergeCell ref="H9:V9"/>
    <mergeCell ref="D10:G11"/>
    <mergeCell ref="H10:M10"/>
    <mergeCell ref="N10:T10"/>
    <mergeCell ref="H11:M11"/>
    <mergeCell ref="B1:R1"/>
    <mergeCell ref="B4:G4"/>
    <mergeCell ref="H4:M4"/>
    <mergeCell ref="D7:G8"/>
    <mergeCell ref="H7:M7"/>
    <mergeCell ref="N7:V7"/>
    <mergeCell ref="H8:M8"/>
    <mergeCell ref="N8:V8"/>
    <mergeCell ref="B15:V15"/>
    <mergeCell ref="B17:C23"/>
    <mergeCell ref="D17:M17"/>
    <mergeCell ref="N17:T17"/>
    <mergeCell ref="D18:M18"/>
    <mergeCell ref="N18:V18"/>
    <mergeCell ref="D19:M19"/>
    <mergeCell ref="N19:V19"/>
    <mergeCell ref="D20:M20"/>
    <mergeCell ref="N20:V20"/>
    <mergeCell ref="D22:M22"/>
    <mergeCell ref="N22:V22"/>
    <mergeCell ref="D23:M23"/>
    <mergeCell ref="N23:V23"/>
    <mergeCell ref="N21:V21"/>
  </mergeCells>
  <phoneticPr fontId="2"/>
  <conditionalFormatting sqref="D19:M20 N20 D22:N23">
    <cfRule type="expression" dxfId="93" priority="16" stopIfTrue="1">
      <formula>$N$18="無"</formula>
    </cfRule>
  </conditionalFormatting>
  <conditionalFormatting sqref="D7:H8 N7:V8">
    <cfRule type="expression" dxfId="92" priority="17" stopIfTrue="1">
      <formula>$H$4="DHCP"</formula>
    </cfRule>
    <cfRule type="expression" dxfId="91" priority="18" stopIfTrue="1">
      <formula>$H$4="固定IPアドレス"</formula>
    </cfRule>
  </conditionalFormatting>
  <conditionalFormatting sqref="D9 H9">
    <cfRule type="expression" dxfId="90" priority="19" stopIfTrue="1">
      <formula>$H$4="PPPoE"</formula>
    </cfRule>
    <cfRule type="expression" dxfId="89" priority="20" stopIfTrue="1">
      <formula>$H$4="固定IPアドレス"</formula>
    </cfRule>
  </conditionalFormatting>
  <conditionalFormatting sqref="U10:V10 D10:H11 N10:N11">
    <cfRule type="expression" dxfId="88" priority="21" stopIfTrue="1">
      <formula>$H$4="DHCP"</formula>
    </cfRule>
    <cfRule type="expression" dxfId="87" priority="22" stopIfTrue="1">
      <formula>$H$4="PPPoE"</formula>
    </cfRule>
  </conditionalFormatting>
  <conditionalFormatting sqref="N19:V19">
    <cfRule type="expression" dxfId="86" priority="23" stopIfTrue="1">
      <formula>$N$18="無"</formula>
    </cfRule>
  </conditionalFormatting>
  <conditionalFormatting sqref="N7:V8">
    <cfRule type="expression" dxfId="85" priority="14" stopIfTrue="1">
      <formula>$H$4="DHCP"</formula>
    </cfRule>
    <cfRule type="expression" dxfId="84" priority="15" stopIfTrue="1">
      <formula>$H$4="固定IPアドレス"</formula>
    </cfRule>
  </conditionalFormatting>
  <conditionalFormatting sqref="N20 N22:N23">
    <cfRule type="expression" dxfId="83" priority="13" stopIfTrue="1">
      <formula>$N$18="無"</formula>
    </cfRule>
  </conditionalFormatting>
  <conditionalFormatting sqref="D21:M21">
    <cfRule type="expression" dxfId="82" priority="7" stopIfTrue="1">
      <formula>$N$18="無"</formula>
    </cfRule>
  </conditionalFormatting>
  <conditionalFormatting sqref="N21:V21">
    <cfRule type="expression" dxfId="81" priority="4">
      <formula>$N$18="無"</formula>
    </cfRule>
  </conditionalFormatting>
  <conditionalFormatting sqref="N22:V22">
    <cfRule type="expression" dxfId="80" priority="3">
      <formula>$N$21="LAN側IPアドレスを使用する"</formula>
    </cfRule>
  </conditionalFormatting>
  <conditionalFormatting sqref="N23:V23">
    <cfRule type="expression" dxfId="79" priority="2">
      <formula>$N$21="LAN側IPアドレスを使用する"</formula>
    </cfRule>
  </conditionalFormatting>
  <conditionalFormatting sqref="D19:V23">
    <cfRule type="expression" dxfId="78" priority="1" stopIfTrue="1">
      <formula>$N$18=""</formula>
    </cfRule>
  </conditionalFormatting>
  <dataValidations count="3">
    <dataValidation type="list" allowBlank="1" showInputMessage="1" showErrorMessage="1" sqref="H4">
      <formula1>"PPPoE,DHCP,固定IPアドレス"</formula1>
    </dataValidation>
    <dataValidation type="list" allowBlank="1" showInputMessage="1" showErrorMessage="1" sqref="N18:V18">
      <formula1>"有,無"</formula1>
    </dataValidation>
    <dataValidation type="list" allowBlank="1" showInputMessage="1" showErrorMessage="1" sqref="N21:V21">
      <formula1>"LAN側IPアドレスを使用する,個別指定する"</formula1>
    </dataValidation>
  </dataValidations>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P148"/>
  <sheetViews>
    <sheetView zoomScaleNormal="100" workbookViewId="0">
      <selection activeCell="I13" sqref="I13"/>
    </sheetView>
  </sheetViews>
  <sheetFormatPr defaultRowHeight="14.25"/>
  <cols>
    <col min="1" max="1" width="1.75" style="11" customWidth="1"/>
    <col min="2" max="11" width="4.625" style="11" customWidth="1"/>
    <col min="12" max="18" width="4.625" style="10" customWidth="1"/>
    <col min="19" max="26" width="4.625" style="11" customWidth="1"/>
    <col min="27" max="255" width="9" style="11"/>
    <col min="256" max="256" width="1.75" style="11" customWidth="1"/>
    <col min="257" max="282" width="4.625" style="11" customWidth="1"/>
    <col min="283" max="511" width="9" style="11"/>
    <col min="512" max="512" width="1.75" style="11" customWidth="1"/>
    <col min="513" max="538" width="4.625" style="11" customWidth="1"/>
    <col min="539" max="767" width="9" style="11"/>
    <col min="768" max="768" width="1.75" style="11" customWidth="1"/>
    <col min="769" max="794" width="4.625" style="11" customWidth="1"/>
    <col min="795" max="1023" width="9" style="11"/>
    <col min="1024" max="1024" width="1.75" style="11" customWidth="1"/>
    <col min="1025" max="1050" width="4.625" style="11" customWidth="1"/>
    <col min="1051" max="1279" width="9" style="11"/>
    <col min="1280" max="1280" width="1.75" style="11" customWidth="1"/>
    <col min="1281" max="1306" width="4.625" style="11" customWidth="1"/>
    <col min="1307" max="1535" width="9" style="11"/>
    <col min="1536" max="1536" width="1.75" style="11" customWidth="1"/>
    <col min="1537" max="1562" width="4.625" style="11" customWidth="1"/>
    <col min="1563" max="1791" width="9" style="11"/>
    <col min="1792" max="1792" width="1.75" style="11" customWidth="1"/>
    <col min="1793" max="1818" width="4.625" style="11" customWidth="1"/>
    <col min="1819" max="2047" width="9" style="11"/>
    <col min="2048" max="2048" width="1.75" style="11" customWidth="1"/>
    <col min="2049" max="2074" width="4.625" style="11" customWidth="1"/>
    <col min="2075" max="2303" width="9" style="11"/>
    <col min="2304" max="2304" width="1.75" style="11" customWidth="1"/>
    <col min="2305" max="2330" width="4.625" style="11" customWidth="1"/>
    <col min="2331" max="2559" width="9" style="11"/>
    <col min="2560" max="2560" width="1.75" style="11" customWidth="1"/>
    <col min="2561" max="2586" width="4.625" style="11" customWidth="1"/>
    <col min="2587" max="2815" width="9" style="11"/>
    <col min="2816" max="2816" width="1.75" style="11" customWidth="1"/>
    <col min="2817" max="2842" width="4.625" style="11" customWidth="1"/>
    <col min="2843" max="3071" width="9" style="11"/>
    <col min="3072" max="3072" width="1.75" style="11" customWidth="1"/>
    <col min="3073" max="3098" width="4.625" style="11" customWidth="1"/>
    <col min="3099" max="3327" width="9" style="11"/>
    <col min="3328" max="3328" width="1.75" style="11" customWidth="1"/>
    <col min="3329" max="3354" width="4.625" style="11" customWidth="1"/>
    <col min="3355" max="3583" width="9" style="11"/>
    <col min="3584" max="3584" width="1.75" style="11" customWidth="1"/>
    <col min="3585" max="3610" width="4.625" style="11" customWidth="1"/>
    <col min="3611" max="3839" width="9" style="11"/>
    <col min="3840" max="3840" width="1.75" style="11" customWidth="1"/>
    <col min="3841" max="3866" width="4.625" style="11" customWidth="1"/>
    <col min="3867" max="4095" width="9" style="11"/>
    <col min="4096" max="4096" width="1.75" style="11" customWidth="1"/>
    <col min="4097" max="4122" width="4.625" style="11" customWidth="1"/>
    <col min="4123" max="4351" width="9" style="11"/>
    <col min="4352" max="4352" width="1.75" style="11" customWidth="1"/>
    <col min="4353" max="4378" width="4.625" style="11" customWidth="1"/>
    <col min="4379" max="4607" width="9" style="11"/>
    <col min="4608" max="4608" width="1.75" style="11" customWidth="1"/>
    <col min="4609" max="4634" width="4.625" style="11" customWidth="1"/>
    <col min="4635" max="4863" width="9" style="11"/>
    <col min="4864" max="4864" width="1.75" style="11" customWidth="1"/>
    <col min="4865" max="4890" width="4.625" style="11" customWidth="1"/>
    <col min="4891" max="5119" width="9" style="11"/>
    <col min="5120" max="5120" width="1.75" style="11" customWidth="1"/>
    <col min="5121" max="5146" width="4.625" style="11" customWidth="1"/>
    <col min="5147" max="5375" width="9" style="11"/>
    <col min="5376" max="5376" width="1.75" style="11" customWidth="1"/>
    <col min="5377" max="5402" width="4.625" style="11" customWidth="1"/>
    <col min="5403" max="5631" width="9" style="11"/>
    <col min="5632" max="5632" width="1.75" style="11" customWidth="1"/>
    <col min="5633" max="5658" width="4.625" style="11" customWidth="1"/>
    <col min="5659" max="5887" width="9" style="11"/>
    <col min="5888" max="5888" width="1.75" style="11" customWidth="1"/>
    <col min="5889" max="5914" width="4.625" style="11" customWidth="1"/>
    <col min="5915" max="6143" width="9" style="11"/>
    <col min="6144" max="6144" width="1.75" style="11" customWidth="1"/>
    <col min="6145" max="6170" width="4.625" style="11" customWidth="1"/>
    <col min="6171" max="6399" width="9" style="11"/>
    <col min="6400" max="6400" width="1.75" style="11" customWidth="1"/>
    <col min="6401" max="6426" width="4.625" style="11" customWidth="1"/>
    <col min="6427" max="6655" width="9" style="11"/>
    <col min="6656" max="6656" width="1.75" style="11" customWidth="1"/>
    <col min="6657" max="6682" width="4.625" style="11" customWidth="1"/>
    <col min="6683" max="6911" width="9" style="11"/>
    <col min="6912" max="6912" width="1.75" style="11" customWidth="1"/>
    <col min="6913" max="6938" width="4.625" style="11" customWidth="1"/>
    <col min="6939" max="7167" width="9" style="11"/>
    <col min="7168" max="7168" width="1.75" style="11" customWidth="1"/>
    <col min="7169" max="7194" width="4.625" style="11" customWidth="1"/>
    <col min="7195" max="7423" width="9" style="11"/>
    <col min="7424" max="7424" width="1.75" style="11" customWidth="1"/>
    <col min="7425" max="7450" width="4.625" style="11" customWidth="1"/>
    <col min="7451" max="7679" width="9" style="11"/>
    <col min="7680" max="7680" width="1.75" style="11" customWidth="1"/>
    <col min="7681" max="7706" width="4.625" style="11" customWidth="1"/>
    <col min="7707" max="7935" width="9" style="11"/>
    <col min="7936" max="7936" width="1.75" style="11" customWidth="1"/>
    <col min="7937" max="7962" width="4.625" style="11" customWidth="1"/>
    <col min="7963" max="8191" width="9" style="11"/>
    <col min="8192" max="8192" width="1.75" style="11" customWidth="1"/>
    <col min="8193" max="8218" width="4.625" style="11" customWidth="1"/>
    <col min="8219" max="8447" width="9" style="11"/>
    <col min="8448" max="8448" width="1.75" style="11" customWidth="1"/>
    <col min="8449" max="8474" width="4.625" style="11" customWidth="1"/>
    <col min="8475" max="8703" width="9" style="11"/>
    <col min="8704" max="8704" width="1.75" style="11" customWidth="1"/>
    <col min="8705" max="8730" width="4.625" style="11" customWidth="1"/>
    <col min="8731" max="8959" width="9" style="11"/>
    <col min="8960" max="8960" width="1.75" style="11" customWidth="1"/>
    <col min="8961" max="8986" width="4.625" style="11" customWidth="1"/>
    <col min="8987" max="9215" width="9" style="11"/>
    <col min="9216" max="9216" width="1.75" style="11" customWidth="1"/>
    <col min="9217" max="9242" width="4.625" style="11" customWidth="1"/>
    <col min="9243" max="9471" width="9" style="11"/>
    <col min="9472" max="9472" width="1.75" style="11" customWidth="1"/>
    <col min="9473" max="9498" width="4.625" style="11" customWidth="1"/>
    <col min="9499" max="9727" width="9" style="11"/>
    <col min="9728" max="9728" width="1.75" style="11" customWidth="1"/>
    <col min="9729" max="9754" width="4.625" style="11" customWidth="1"/>
    <col min="9755" max="9983" width="9" style="11"/>
    <col min="9984" max="9984" width="1.75" style="11" customWidth="1"/>
    <col min="9985" max="10010" width="4.625" style="11" customWidth="1"/>
    <col min="10011" max="10239" width="9" style="11"/>
    <col min="10240" max="10240" width="1.75" style="11" customWidth="1"/>
    <col min="10241" max="10266" width="4.625" style="11" customWidth="1"/>
    <col min="10267" max="10495" width="9" style="11"/>
    <col min="10496" max="10496" width="1.75" style="11" customWidth="1"/>
    <col min="10497" max="10522" width="4.625" style="11" customWidth="1"/>
    <col min="10523" max="10751" width="9" style="11"/>
    <col min="10752" max="10752" width="1.75" style="11" customWidth="1"/>
    <col min="10753" max="10778" width="4.625" style="11" customWidth="1"/>
    <col min="10779" max="11007" width="9" style="11"/>
    <col min="11008" max="11008" width="1.75" style="11" customWidth="1"/>
    <col min="11009" max="11034" width="4.625" style="11" customWidth="1"/>
    <col min="11035" max="11263" width="9" style="11"/>
    <col min="11264" max="11264" width="1.75" style="11" customWidth="1"/>
    <col min="11265" max="11290" width="4.625" style="11" customWidth="1"/>
    <col min="11291" max="11519" width="9" style="11"/>
    <col min="11520" max="11520" width="1.75" style="11" customWidth="1"/>
    <col min="11521" max="11546" width="4.625" style="11" customWidth="1"/>
    <col min="11547" max="11775" width="9" style="11"/>
    <col min="11776" max="11776" width="1.75" style="11" customWidth="1"/>
    <col min="11777" max="11802" width="4.625" style="11" customWidth="1"/>
    <col min="11803" max="12031" width="9" style="11"/>
    <col min="12032" max="12032" width="1.75" style="11" customWidth="1"/>
    <col min="12033" max="12058" width="4.625" style="11" customWidth="1"/>
    <col min="12059" max="12287" width="9" style="11"/>
    <col min="12288" max="12288" width="1.75" style="11" customWidth="1"/>
    <col min="12289" max="12314" width="4.625" style="11" customWidth="1"/>
    <col min="12315" max="12543" width="9" style="11"/>
    <col min="12544" max="12544" width="1.75" style="11" customWidth="1"/>
    <col min="12545" max="12570" width="4.625" style="11" customWidth="1"/>
    <col min="12571" max="12799" width="9" style="11"/>
    <col min="12800" max="12800" width="1.75" style="11" customWidth="1"/>
    <col min="12801" max="12826" width="4.625" style="11" customWidth="1"/>
    <col min="12827" max="13055" width="9" style="11"/>
    <col min="13056" max="13056" width="1.75" style="11" customWidth="1"/>
    <col min="13057" max="13082" width="4.625" style="11" customWidth="1"/>
    <col min="13083" max="13311" width="9" style="11"/>
    <col min="13312" max="13312" width="1.75" style="11" customWidth="1"/>
    <col min="13313" max="13338" width="4.625" style="11" customWidth="1"/>
    <col min="13339" max="13567" width="9" style="11"/>
    <col min="13568" max="13568" width="1.75" style="11" customWidth="1"/>
    <col min="13569" max="13594" width="4.625" style="11" customWidth="1"/>
    <col min="13595" max="13823" width="9" style="11"/>
    <col min="13824" max="13824" width="1.75" style="11" customWidth="1"/>
    <col min="13825" max="13850" width="4.625" style="11" customWidth="1"/>
    <col min="13851" max="14079" width="9" style="11"/>
    <col min="14080" max="14080" width="1.75" style="11" customWidth="1"/>
    <col min="14081" max="14106" width="4.625" style="11" customWidth="1"/>
    <col min="14107" max="14335" width="9" style="11"/>
    <col min="14336" max="14336" width="1.75" style="11" customWidth="1"/>
    <col min="14337" max="14362" width="4.625" style="11" customWidth="1"/>
    <col min="14363" max="14591" width="9" style="11"/>
    <col min="14592" max="14592" width="1.75" style="11" customWidth="1"/>
    <col min="14593" max="14618" width="4.625" style="11" customWidth="1"/>
    <col min="14619" max="14847" width="9" style="11"/>
    <col min="14848" max="14848" width="1.75" style="11" customWidth="1"/>
    <col min="14849" max="14874" width="4.625" style="11" customWidth="1"/>
    <col min="14875" max="15103" width="9" style="11"/>
    <col min="15104" max="15104" width="1.75" style="11" customWidth="1"/>
    <col min="15105" max="15130" width="4.625" style="11" customWidth="1"/>
    <col min="15131" max="15359" width="9" style="11"/>
    <col min="15360" max="15360" width="1.75" style="11" customWidth="1"/>
    <col min="15361" max="15386" width="4.625" style="11" customWidth="1"/>
    <col min="15387" max="15615" width="9" style="11"/>
    <col min="15616" max="15616" width="1.75" style="11" customWidth="1"/>
    <col min="15617" max="15642" width="4.625" style="11" customWidth="1"/>
    <col min="15643" max="15871" width="9" style="11"/>
    <col min="15872" max="15872" width="1.75" style="11" customWidth="1"/>
    <col min="15873" max="15898" width="4.625" style="11" customWidth="1"/>
    <col min="15899" max="16127" width="9" style="11"/>
    <col min="16128" max="16128" width="1.75" style="11" customWidth="1"/>
    <col min="16129" max="16154" width="4.625" style="11" customWidth="1"/>
    <col min="16155" max="16384" width="9" style="11"/>
  </cols>
  <sheetData>
    <row r="1" spans="2:42" ht="13.5" customHeight="1">
      <c r="B1" s="8" t="s">
        <v>44</v>
      </c>
      <c r="C1" s="9"/>
      <c r="D1" s="9"/>
      <c r="E1" s="9"/>
      <c r="F1" s="9"/>
      <c r="G1" s="9"/>
      <c r="H1" s="9"/>
      <c r="I1" s="9"/>
      <c r="J1" s="9"/>
      <c r="K1" s="9"/>
      <c r="L1" s="9"/>
      <c r="M1" s="9"/>
      <c r="N1" s="9"/>
      <c r="S1" s="21" t="s">
        <v>209</v>
      </c>
      <c r="W1" s="12"/>
    </row>
    <row r="2" spans="2:42" ht="13.5" customHeight="1">
      <c r="B2" s="8"/>
      <c r="C2" s="9"/>
      <c r="D2" s="9"/>
      <c r="E2" s="9"/>
      <c r="F2" s="9"/>
      <c r="G2" s="9"/>
      <c r="H2" s="9"/>
      <c r="I2" s="9"/>
      <c r="J2" s="9"/>
      <c r="K2" s="9"/>
      <c r="L2" s="9"/>
      <c r="M2" s="9"/>
      <c r="N2" s="9"/>
      <c r="AM2" s="13"/>
      <c r="AN2" s="14" t="s">
        <v>45</v>
      </c>
      <c r="AO2" s="15" t="s">
        <v>46</v>
      </c>
      <c r="AP2" s="15" t="s">
        <v>47</v>
      </c>
    </row>
    <row r="3" spans="2:42" ht="13.5" customHeight="1" thickBot="1">
      <c r="B3" s="16" t="s">
        <v>71</v>
      </c>
    </row>
    <row r="4" spans="2:42" ht="13.5" customHeight="1">
      <c r="B4" s="376"/>
      <c r="C4" s="377"/>
      <c r="D4" s="377"/>
      <c r="E4" s="378" t="s">
        <v>48</v>
      </c>
      <c r="F4" s="379"/>
      <c r="G4" s="379"/>
      <c r="H4" s="380" t="s">
        <v>65</v>
      </c>
      <c r="I4" s="381"/>
      <c r="J4" s="381"/>
      <c r="K4" s="381"/>
      <c r="L4" s="381"/>
      <c r="M4" s="382"/>
      <c r="N4" s="383" t="s">
        <v>66</v>
      </c>
      <c r="O4" s="379"/>
      <c r="P4" s="379"/>
      <c r="Q4" s="378" t="s">
        <v>49</v>
      </c>
      <c r="R4" s="379"/>
      <c r="S4" s="384"/>
      <c r="T4" s="17"/>
    </row>
    <row r="5" spans="2:42" ht="13.5" customHeight="1">
      <c r="B5" s="347"/>
      <c r="C5" s="348"/>
      <c r="D5" s="348"/>
      <c r="E5" s="385" t="s">
        <v>70</v>
      </c>
      <c r="F5" s="385"/>
      <c r="G5" s="385"/>
      <c r="H5" s="386" t="s">
        <v>174</v>
      </c>
      <c r="I5" s="387"/>
      <c r="J5" s="387"/>
      <c r="K5" s="387"/>
      <c r="L5" s="387"/>
      <c r="M5" s="388"/>
      <c r="N5" s="386" t="s">
        <v>172</v>
      </c>
      <c r="O5" s="387"/>
      <c r="P5" s="388"/>
      <c r="Q5" s="386" t="s">
        <v>171</v>
      </c>
      <c r="R5" s="387"/>
      <c r="S5" s="389"/>
      <c r="T5" s="17"/>
    </row>
    <row r="6" spans="2:42" ht="13.5" customHeight="1">
      <c r="B6" s="347"/>
      <c r="C6" s="348"/>
      <c r="D6" s="348"/>
      <c r="E6" s="385" t="s">
        <v>50</v>
      </c>
      <c r="F6" s="385"/>
      <c r="G6" s="385"/>
      <c r="H6" s="386" t="s">
        <v>174</v>
      </c>
      <c r="I6" s="387"/>
      <c r="J6" s="387"/>
      <c r="K6" s="387"/>
      <c r="L6" s="387"/>
      <c r="M6" s="388"/>
      <c r="N6" s="386" t="s">
        <v>172</v>
      </c>
      <c r="O6" s="387"/>
      <c r="P6" s="388"/>
      <c r="Q6" s="386" t="s">
        <v>171</v>
      </c>
      <c r="R6" s="387"/>
      <c r="S6" s="389"/>
      <c r="T6" s="17"/>
    </row>
    <row r="7" spans="2:42" ht="13.5" customHeight="1">
      <c r="B7" s="347"/>
      <c r="C7" s="348"/>
      <c r="D7" s="348"/>
      <c r="E7" s="385" t="s">
        <v>51</v>
      </c>
      <c r="F7" s="385"/>
      <c r="G7" s="385"/>
      <c r="H7" s="386" t="s">
        <v>174</v>
      </c>
      <c r="I7" s="387"/>
      <c r="J7" s="387"/>
      <c r="K7" s="387"/>
      <c r="L7" s="387"/>
      <c r="M7" s="388"/>
      <c r="N7" s="386" t="s">
        <v>172</v>
      </c>
      <c r="O7" s="387"/>
      <c r="P7" s="388"/>
      <c r="Q7" s="386" t="s">
        <v>171</v>
      </c>
      <c r="R7" s="387"/>
      <c r="S7" s="389"/>
      <c r="T7" s="17"/>
    </row>
    <row r="8" spans="2:42" ht="13.5" customHeight="1" thickBot="1">
      <c r="B8" s="349"/>
      <c r="C8" s="350"/>
      <c r="D8" s="350"/>
      <c r="E8" s="364" t="s">
        <v>52</v>
      </c>
      <c r="F8" s="364"/>
      <c r="G8" s="364"/>
      <c r="H8" s="365" t="s">
        <v>174</v>
      </c>
      <c r="I8" s="366"/>
      <c r="J8" s="366"/>
      <c r="K8" s="366"/>
      <c r="L8" s="366"/>
      <c r="M8" s="367"/>
      <c r="N8" s="365" t="s">
        <v>173</v>
      </c>
      <c r="O8" s="366"/>
      <c r="P8" s="367"/>
      <c r="Q8" s="365" t="s">
        <v>175</v>
      </c>
      <c r="R8" s="366"/>
      <c r="S8" s="390"/>
      <c r="T8" s="17"/>
    </row>
    <row r="9" spans="2:42" ht="13.5" customHeight="1"/>
    <row r="10" spans="2:42" ht="13.5" customHeight="1" thickBot="1">
      <c r="B10" s="16" t="s">
        <v>75</v>
      </c>
    </row>
    <row r="11" spans="2:42" ht="13.5" customHeight="1" thickBot="1">
      <c r="B11" s="356" t="s">
        <v>74</v>
      </c>
      <c r="C11" s="357"/>
      <c r="D11" s="357"/>
      <c r="E11" s="357"/>
      <c r="F11" s="357"/>
      <c r="G11" s="357"/>
      <c r="H11" s="358"/>
      <c r="I11" s="359"/>
      <c r="J11" s="359"/>
      <c r="K11" s="359"/>
      <c r="L11" s="359"/>
      <c r="M11" s="359"/>
      <c r="N11" s="359"/>
      <c r="O11" s="359"/>
      <c r="P11" s="360"/>
      <c r="Q11" s="11"/>
      <c r="R11" s="11"/>
    </row>
    <row r="12" spans="2:42" ht="13.5" customHeight="1">
      <c r="P12" s="11"/>
    </row>
    <row r="13" spans="2:42" ht="13.5" customHeight="1" thickBot="1">
      <c r="B13" s="16" t="s">
        <v>133</v>
      </c>
      <c r="C13" s="20"/>
      <c r="D13" s="20"/>
      <c r="E13" s="20"/>
      <c r="F13" s="20"/>
      <c r="G13" s="20"/>
      <c r="H13" s="20"/>
      <c r="I13" s="20"/>
      <c r="J13" s="20"/>
      <c r="K13" s="20"/>
      <c r="L13" s="20"/>
      <c r="M13" s="20"/>
      <c r="N13" s="20"/>
      <c r="O13" s="20"/>
      <c r="P13" s="20"/>
    </row>
    <row r="14" spans="2:42" ht="13.5" customHeight="1" thickBot="1">
      <c r="B14" s="356" t="s">
        <v>56</v>
      </c>
      <c r="C14" s="357"/>
      <c r="D14" s="357"/>
      <c r="E14" s="357"/>
      <c r="F14" s="357"/>
      <c r="G14" s="357"/>
      <c r="H14" s="361" t="s">
        <v>199</v>
      </c>
      <c r="I14" s="362"/>
      <c r="J14" s="362"/>
      <c r="K14" s="362"/>
      <c r="L14" s="362"/>
      <c r="M14" s="362"/>
      <c r="N14" s="362"/>
      <c r="O14" s="362"/>
      <c r="P14" s="363"/>
    </row>
    <row r="15" spans="2:42" ht="13.5" customHeight="1">
      <c r="O15" s="11"/>
      <c r="P15" s="11"/>
      <c r="Q15" s="11"/>
    </row>
    <row r="16" spans="2:42" ht="13.5" customHeight="1" thickBot="1">
      <c r="B16" s="16" t="s">
        <v>72</v>
      </c>
      <c r="E16" s="68" t="s">
        <v>161</v>
      </c>
      <c r="L16" s="11"/>
      <c r="M16" s="11"/>
      <c r="N16" s="11"/>
      <c r="O16" s="11"/>
      <c r="P16" s="11"/>
      <c r="Q16" s="11"/>
      <c r="R16" s="11"/>
    </row>
    <row r="17" spans="2:19" ht="13.5" customHeight="1">
      <c r="B17" s="354"/>
      <c r="C17" s="355"/>
      <c r="D17" s="355"/>
      <c r="E17" s="47" t="s">
        <v>73</v>
      </c>
      <c r="F17" s="395" t="s">
        <v>53</v>
      </c>
      <c r="G17" s="396"/>
      <c r="H17" s="396"/>
      <c r="I17" s="396"/>
      <c r="J17" s="396"/>
      <c r="K17" s="396"/>
      <c r="L17" s="396"/>
      <c r="M17" s="397"/>
      <c r="N17" s="391" t="s">
        <v>54</v>
      </c>
      <c r="O17" s="392"/>
      <c r="P17" s="392"/>
      <c r="Q17" s="392"/>
      <c r="R17" s="392"/>
      <c r="S17" s="393"/>
    </row>
    <row r="18" spans="2:19" ht="13.5" customHeight="1">
      <c r="B18" s="338" t="s">
        <v>67</v>
      </c>
      <c r="C18" s="339"/>
      <c r="D18" s="340"/>
      <c r="E18" s="48">
        <v>1</v>
      </c>
      <c r="F18" s="351"/>
      <c r="G18" s="352"/>
      <c r="H18" s="352"/>
      <c r="I18" s="352"/>
      <c r="J18" s="352"/>
      <c r="K18" s="353"/>
      <c r="L18" s="43" t="s">
        <v>55</v>
      </c>
      <c r="M18" s="44"/>
      <c r="N18" s="368"/>
      <c r="O18" s="369"/>
      <c r="P18" s="369"/>
      <c r="Q18" s="369"/>
      <c r="R18" s="369"/>
      <c r="S18" s="370"/>
    </row>
    <row r="19" spans="2:19" ht="13.5" customHeight="1">
      <c r="B19" s="341"/>
      <c r="C19" s="342"/>
      <c r="D19" s="343"/>
      <c r="E19" s="48">
        <v>2</v>
      </c>
      <c r="F19" s="351"/>
      <c r="G19" s="352"/>
      <c r="H19" s="352"/>
      <c r="I19" s="352"/>
      <c r="J19" s="352"/>
      <c r="K19" s="353"/>
      <c r="L19" s="43" t="s">
        <v>55</v>
      </c>
      <c r="M19" s="19"/>
      <c r="N19" s="368"/>
      <c r="O19" s="369"/>
      <c r="P19" s="369"/>
      <c r="Q19" s="369"/>
      <c r="R19" s="369"/>
      <c r="S19" s="370"/>
    </row>
    <row r="20" spans="2:19" ht="13.5" customHeight="1">
      <c r="B20" s="341"/>
      <c r="C20" s="342"/>
      <c r="D20" s="343"/>
      <c r="E20" s="48">
        <v>3</v>
      </c>
      <c r="F20" s="351"/>
      <c r="G20" s="352"/>
      <c r="H20" s="352"/>
      <c r="I20" s="352"/>
      <c r="J20" s="352"/>
      <c r="K20" s="353"/>
      <c r="L20" s="43" t="s">
        <v>55</v>
      </c>
      <c r="M20" s="19"/>
      <c r="N20" s="368"/>
      <c r="O20" s="369"/>
      <c r="P20" s="369"/>
      <c r="Q20" s="369"/>
      <c r="R20" s="369"/>
      <c r="S20" s="370"/>
    </row>
    <row r="21" spans="2:19" ht="13.5" customHeight="1">
      <c r="B21" s="341"/>
      <c r="C21" s="342"/>
      <c r="D21" s="343"/>
      <c r="E21" s="48">
        <v>4</v>
      </c>
      <c r="F21" s="351"/>
      <c r="G21" s="352"/>
      <c r="H21" s="352"/>
      <c r="I21" s="352"/>
      <c r="J21" s="352"/>
      <c r="K21" s="353"/>
      <c r="L21" s="43" t="s">
        <v>55</v>
      </c>
      <c r="M21" s="19"/>
      <c r="N21" s="368"/>
      <c r="O21" s="369"/>
      <c r="P21" s="369"/>
      <c r="Q21" s="369"/>
      <c r="R21" s="369"/>
      <c r="S21" s="370"/>
    </row>
    <row r="22" spans="2:19" ht="13.5" customHeight="1">
      <c r="B22" s="341"/>
      <c r="C22" s="342"/>
      <c r="D22" s="343"/>
      <c r="E22" s="48">
        <v>5</v>
      </c>
      <c r="F22" s="351"/>
      <c r="G22" s="352"/>
      <c r="H22" s="352"/>
      <c r="I22" s="352"/>
      <c r="J22" s="352"/>
      <c r="K22" s="353"/>
      <c r="L22" s="43" t="s">
        <v>55</v>
      </c>
      <c r="M22" s="19"/>
      <c r="N22" s="368"/>
      <c r="O22" s="369"/>
      <c r="P22" s="369"/>
      <c r="Q22" s="369"/>
      <c r="R22" s="369"/>
      <c r="S22" s="370"/>
    </row>
    <row r="23" spans="2:19" ht="13.5" customHeight="1">
      <c r="B23" s="341"/>
      <c r="C23" s="342"/>
      <c r="D23" s="343"/>
      <c r="E23" s="48">
        <v>6</v>
      </c>
      <c r="F23" s="351"/>
      <c r="G23" s="352"/>
      <c r="H23" s="352"/>
      <c r="I23" s="352"/>
      <c r="J23" s="352"/>
      <c r="K23" s="353"/>
      <c r="L23" s="43" t="s">
        <v>55</v>
      </c>
      <c r="M23" s="19"/>
      <c r="N23" s="368"/>
      <c r="O23" s="369"/>
      <c r="P23" s="369"/>
      <c r="Q23" s="369"/>
      <c r="R23" s="369"/>
      <c r="S23" s="370"/>
    </row>
    <row r="24" spans="2:19" ht="13.5" customHeight="1">
      <c r="B24" s="341"/>
      <c r="C24" s="342"/>
      <c r="D24" s="343"/>
      <c r="E24" s="48">
        <v>7</v>
      </c>
      <c r="F24" s="351"/>
      <c r="G24" s="352"/>
      <c r="H24" s="352"/>
      <c r="I24" s="352"/>
      <c r="J24" s="352"/>
      <c r="K24" s="353"/>
      <c r="L24" s="43" t="s">
        <v>55</v>
      </c>
      <c r="M24" s="19"/>
      <c r="N24" s="368"/>
      <c r="O24" s="369"/>
      <c r="P24" s="369"/>
      <c r="Q24" s="369"/>
      <c r="R24" s="369"/>
      <c r="S24" s="370"/>
    </row>
    <row r="25" spans="2:19" ht="13.5" customHeight="1">
      <c r="B25" s="341"/>
      <c r="C25" s="342"/>
      <c r="D25" s="343"/>
      <c r="E25" s="48">
        <v>8</v>
      </c>
      <c r="F25" s="351"/>
      <c r="G25" s="352"/>
      <c r="H25" s="352"/>
      <c r="I25" s="352"/>
      <c r="J25" s="352"/>
      <c r="K25" s="353"/>
      <c r="L25" s="43" t="s">
        <v>55</v>
      </c>
      <c r="M25" s="19"/>
      <c r="N25" s="368"/>
      <c r="O25" s="369"/>
      <c r="P25" s="369"/>
      <c r="Q25" s="369"/>
      <c r="R25" s="369"/>
      <c r="S25" s="370"/>
    </row>
    <row r="26" spans="2:19" ht="13.5" customHeight="1">
      <c r="B26" s="341"/>
      <c r="C26" s="342"/>
      <c r="D26" s="343"/>
      <c r="E26" s="48">
        <v>9</v>
      </c>
      <c r="F26" s="351"/>
      <c r="G26" s="352"/>
      <c r="H26" s="352"/>
      <c r="I26" s="352"/>
      <c r="J26" s="352"/>
      <c r="K26" s="353"/>
      <c r="L26" s="43" t="s">
        <v>55</v>
      </c>
      <c r="M26" s="19"/>
      <c r="N26" s="368"/>
      <c r="O26" s="369"/>
      <c r="P26" s="369"/>
      <c r="Q26" s="369"/>
      <c r="R26" s="369"/>
      <c r="S26" s="370"/>
    </row>
    <row r="27" spans="2:19" ht="13.5" customHeight="1">
      <c r="B27" s="341"/>
      <c r="C27" s="342"/>
      <c r="D27" s="343"/>
      <c r="E27" s="48">
        <v>10</v>
      </c>
      <c r="F27" s="351"/>
      <c r="G27" s="352"/>
      <c r="H27" s="352"/>
      <c r="I27" s="352"/>
      <c r="J27" s="352"/>
      <c r="K27" s="353"/>
      <c r="L27" s="43" t="s">
        <v>55</v>
      </c>
      <c r="M27" s="19"/>
      <c r="N27" s="368"/>
      <c r="O27" s="369"/>
      <c r="P27" s="369"/>
      <c r="Q27" s="369"/>
      <c r="R27" s="369"/>
      <c r="S27" s="370"/>
    </row>
    <row r="28" spans="2:19" ht="13.5" customHeight="1">
      <c r="B28" s="341"/>
      <c r="C28" s="342"/>
      <c r="D28" s="343"/>
      <c r="E28" s="48">
        <v>11</v>
      </c>
      <c r="F28" s="351"/>
      <c r="G28" s="352"/>
      <c r="H28" s="352"/>
      <c r="I28" s="352"/>
      <c r="J28" s="352"/>
      <c r="K28" s="353"/>
      <c r="L28" s="43" t="s">
        <v>55</v>
      </c>
      <c r="M28" s="19"/>
      <c r="N28" s="368"/>
      <c r="O28" s="369"/>
      <c r="P28" s="369"/>
      <c r="Q28" s="369"/>
      <c r="R28" s="369"/>
      <c r="S28" s="370"/>
    </row>
    <row r="29" spans="2:19" ht="13.5" customHeight="1">
      <c r="B29" s="341"/>
      <c r="C29" s="342"/>
      <c r="D29" s="343"/>
      <c r="E29" s="48">
        <v>12</v>
      </c>
      <c r="F29" s="351"/>
      <c r="G29" s="352"/>
      <c r="H29" s="352"/>
      <c r="I29" s="352"/>
      <c r="J29" s="352"/>
      <c r="K29" s="353"/>
      <c r="L29" s="43" t="s">
        <v>55</v>
      </c>
      <c r="M29" s="19"/>
      <c r="N29" s="368"/>
      <c r="O29" s="369"/>
      <c r="P29" s="369"/>
      <c r="Q29" s="369"/>
      <c r="R29" s="369"/>
      <c r="S29" s="370"/>
    </row>
    <row r="30" spans="2:19" ht="13.5" customHeight="1">
      <c r="B30" s="341"/>
      <c r="C30" s="342"/>
      <c r="D30" s="343"/>
      <c r="E30" s="48">
        <v>13</v>
      </c>
      <c r="F30" s="351"/>
      <c r="G30" s="352"/>
      <c r="H30" s="352"/>
      <c r="I30" s="352"/>
      <c r="J30" s="352"/>
      <c r="K30" s="353"/>
      <c r="L30" s="43" t="s">
        <v>55</v>
      </c>
      <c r="M30" s="19"/>
      <c r="N30" s="368"/>
      <c r="O30" s="369"/>
      <c r="P30" s="369"/>
      <c r="Q30" s="369"/>
      <c r="R30" s="369"/>
      <c r="S30" s="370"/>
    </row>
    <row r="31" spans="2:19" ht="13.5" customHeight="1">
      <c r="B31" s="341"/>
      <c r="C31" s="342"/>
      <c r="D31" s="343"/>
      <c r="E31" s="48">
        <v>14</v>
      </c>
      <c r="F31" s="351"/>
      <c r="G31" s="352"/>
      <c r="H31" s="352"/>
      <c r="I31" s="352"/>
      <c r="J31" s="352"/>
      <c r="K31" s="353"/>
      <c r="L31" s="43" t="s">
        <v>55</v>
      </c>
      <c r="M31" s="19"/>
      <c r="N31" s="368"/>
      <c r="O31" s="369"/>
      <c r="P31" s="369"/>
      <c r="Q31" s="369"/>
      <c r="R31" s="369"/>
      <c r="S31" s="370"/>
    </row>
    <row r="32" spans="2:19" ht="13.5" customHeight="1">
      <c r="B32" s="341"/>
      <c r="C32" s="342"/>
      <c r="D32" s="343"/>
      <c r="E32" s="48">
        <v>15</v>
      </c>
      <c r="F32" s="351"/>
      <c r="G32" s="352"/>
      <c r="H32" s="352"/>
      <c r="I32" s="352"/>
      <c r="J32" s="352"/>
      <c r="K32" s="353"/>
      <c r="L32" s="43" t="s">
        <v>55</v>
      </c>
      <c r="M32" s="19"/>
      <c r="N32" s="368"/>
      <c r="O32" s="369"/>
      <c r="P32" s="369"/>
      <c r="Q32" s="369"/>
      <c r="R32" s="369"/>
      <c r="S32" s="370"/>
    </row>
    <row r="33" spans="2:19" ht="13.5" customHeight="1">
      <c r="B33" s="341"/>
      <c r="C33" s="342"/>
      <c r="D33" s="343"/>
      <c r="E33" s="48">
        <v>16</v>
      </c>
      <c r="F33" s="351"/>
      <c r="G33" s="352"/>
      <c r="H33" s="352"/>
      <c r="I33" s="352"/>
      <c r="J33" s="352"/>
      <c r="K33" s="353"/>
      <c r="L33" s="43" t="s">
        <v>55</v>
      </c>
      <c r="M33" s="19"/>
      <c r="N33" s="368"/>
      <c r="O33" s="369"/>
      <c r="P33" s="369"/>
      <c r="Q33" s="369"/>
      <c r="R33" s="369"/>
      <c r="S33" s="370"/>
    </row>
    <row r="34" spans="2:19" ht="13.5" customHeight="1">
      <c r="B34" s="341"/>
      <c r="C34" s="342"/>
      <c r="D34" s="343"/>
      <c r="E34" s="48">
        <v>17</v>
      </c>
      <c r="F34" s="351"/>
      <c r="G34" s="352"/>
      <c r="H34" s="352"/>
      <c r="I34" s="352"/>
      <c r="J34" s="352"/>
      <c r="K34" s="353"/>
      <c r="L34" s="43" t="s">
        <v>55</v>
      </c>
      <c r="M34" s="19"/>
      <c r="N34" s="368"/>
      <c r="O34" s="369"/>
      <c r="P34" s="369"/>
      <c r="Q34" s="369"/>
      <c r="R34" s="369"/>
      <c r="S34" s="370"/>
    </row>
    <row r="35" spans="2:19" ht="13.5" customHeight="1">
      <c r="B35" s="341"/>
      <c r="C35" s="342"/>
      <c r="D35" s="343"/>
      <c r="E35" s="48">
        <v>18</v>
      </c>
      <c r="F35" s="351"/>
      <c r="G35" s="352"/>
      <c r="H35" s="352"/>
      <c r="I35" s="352"/>
      <c r="J35" s="352"/>
      <c r="K35" s="353"/>
      <c r="L35" s="43" t="s">
        <v>55</v>
      </c>
      <c r="M35" s="19"/>
      <c r="N35" s="368"/>
      <c r="O35" s="369"/>
      <c r="P35" s="369"/>
      <c r="Q35" s="369"/>
      <c r="R35" s="369"/>
      <c r="S35" s="370"/>
    </row>
    <row r="36" spans="2:19" ht="13.5" customHeight="1">
      <c r="B36" s="341"/>
      <c r="C36" s="342"/>
      <c r="D36" s="343"/>
      <c r="E36" s="48">
        <v>19</v>
      </c>
      <c r="F36" s="351"/>
      <c r="G36" s="352"/>
      <c r="H36" s="352"/>
      <c r="I36" s="352"/>
      <c r="J36" s="352"/>
      <c r="K36" s="353"/>
      <c r="L36" s="43" t="s">
        <v>55</v>
      </c>
      <c r="M36" s="19"/>
      <c r="N36" s="368"/>
      <c r="O36" s="369"/>
      <c r="P36" s="369"/>
      <c r="Q36" s="369"/>
      <c r="R36" s="369"/>
      <c r="S36" s="370"/>
    </row>
    <row r="37" spans="2:19" ht="13.5" customHeight="1">
      <c r="B37" s="341"/>
      <c r="C37" s="342"/>
      <c r="D37" s="343"/>
      <c r="E37" s="48">
        <v>20</v>
      </c>
      <c r="F37" s="351"/>
      <c r="G37" s="352"/>
      <c r="H37" s="352"/>
      <c r="I37" s="352"/>
      <c r="J37" s="352"/>
      <c r="K37" s="353"/>
      <c r="L37" s="43" t="s">
        <v>55</v>
      </c>
      <c r="M37" s="19"/>
      <c r="N37" s="368"/>
      <c r="O37" s="369"/>
      <c r="P37" s="369"/>
      <c r="Q37" s="369"/>
      <c r="R37" s="369"/>
      <c r="S37" s="370"/>
    </row>
    <row r="38" spans="2:19" ht="13.5" customHeight="1">
      <c r="B38" s="341"/>
      <c r="C38" s="342"/>
      <c r="D38" s="343"/>
      <c r="E38" s="48">
        <v>21</v>
      </c>
      <c r="F38" s="351"/>
      <c r="G38" s="352"/>
      <c r="H38" s="398"/>
      <c r="I38" s="352"/>
      <c r="J38" s="352"/>
      <c r="K38" s="353"/>
      <c r="L38" s="43" t="s">
        <v>55</v>
      </c>
      <c r="M38" s="19"/>
      <c r="N38" s="368"/>
      <c r="O38" s="394"/>
      <c r="P38" s="394"/>
      <c r="Q38" s="369"/>
      <c r="R38" s="369"/>
      <c r="S38" s="370"/>
    </row>
    <row r="39" spans="2:19" ht="13.5" customHeight="1">
      <c r="B39" s="341"/>
      <c r="C39" s="342"/>
      <c r="D39" s="343"/>
      <c r="E39" s="48">
        <v>22</v>
      </c>
      <c r="F39" s="351"/>
      <c r="G39" s="352"/>
      <c r="H39" s="398"/>
      <c r="I39" s="352"/>
      <c r="J39" s="352"/>
      <c r="K39" s="353"/>
      <c r="L39" s="43" t="s">
        <v>55</v>
      </c>
      <c r="M39" s="19"/>
      <c r="N39" s="368"/>
      <c r="O39" s="394"/>
      <c r="P39" s="394"/>
      <c r="Q39" s="369"/>
      <c r="R39" s="369"/>
      <c r="S39" s="370"/>
    </row>
    <row r="40" spans="2:19" ht="13.5" customHeight="1">
      <c r="B40" s="341"/>
      <c r="C40" s="342"/>
      <c r="D40" s="343"/>
      <c r="E40" s="48">
        <v>23</v>
      </c>
      <c r="F40" s="351"/>
      <c r="G40" s="352"/>
      <c r="H40" s="398"/>
      <c r="I40" s="352"/>
      <c r="J40" s="352"/>
      <c r="K40" s="353"/>
      <c r="L40" s="43" t="s">
        <v>55</v>
      </c>
      <c r="M40" s="19"/>
      <c r="N40" s="368"/>
      <c r="O40" s="394"/>
      <c r="P40" s="394"/>
      <c r="Q40" s="369"/>
      <c r="R40" s="369"/>
      <c r="S40" s="370"/>
    </row>
    <row r="41" spans="2:19" ht="13.5" customHeight="1">
      <c r="B41" s="341"/>
      <c r="C41" s="342"/>
      <c r="D41" s="343"/>
      <c r="E41" s="48">
        <v>24</v>
      </c>
      <c r="F41" s="351"/>
      <c r="G41" s="352"/>
      <c r="H41" s="398"/>
      <c r="I41" s="352"/>
      <c r="J41" s="352"/>
      <c r="K41" s="353"/>
      <c r="L41" s="43" t="s">
        <v>55</v>
      </c>
      <c r="M41" s="19"/>
      <c r="N41" s="368"/>
      <c r="O41" s="394"/>
      <c r="P41" s="394"/>
      <c r="Q41" s="369"/>
      <c r="R41" s="369"/>
      <c r="S41" s="370"/>
    </row>
    <row r="42" spans="2:19" ht="13.5" customHeight="1">
      <c r="B42" s="341"/>
      <c r="C42" s="342"/>
      <c r="D42" s="343"/>
      <c r="E42" s="48">
        <v>25</v>
      </c>
      <c r="F42" s="351"/>
      <c r="G42" s="352"/>
      <c r="H42" s="398"/>
      <c r="I42" s="352"/>
      <c r="J42" s="352"/>
      <c r="K42" s="353"/>
      <c r="L42" s="43" t="s">
        <v>55</v>
      </c>
      <c r="M42" s="19"/>
      <c r="N42" s="368"/>
      <c r="O42" s="394"/>
      <c r="P42" s="394"/>
      <c r="Q42" s="369"/>
      <c r="R42" s="369"/>
      <c r="S42" s="370"/>
    </row>
    <row r="43" spans="2:19" ht="13.5" customHeight="1">
      <c r="B43" s="341"/>
      <c r="C43" s="342"/>
      <c r="D43" s="343"/>
      <c r="E43" s="48">
        <v>26</v>
      </c>
      <c r="F43" s="351"/>
      <c r="G43" s="352"/>
      <c r="H43" s="352"/>
      <c r="I43" s="352"/>
      <c r="J43" s="352"/>
      <c r="K43" s="353"/>
      <c r="L43" s="43" t="s">
        <v>55</v>
      </c>
      <c r="M43" s="19"/>
      <c r="N43" s="368"/>
      <c r="O43" s="369"/>
      <c r="P43" s="369"/>
      <c r="Q43" s="369"/>
      <c r="R43" s="369"/>
      <c r="S43" s="370"/>
    </row>
    <row r="44" spans="2:19" ht="13.5" customHeight="1">
      <c r="B44" s="341"/>
      <c r="C44" s="342"/>
      <c r="D44" s="343"/>
      <c r="E44" s="48">
        <v>27</v>
      </c>
      <c r="F44" s="351"/>
      <c r="G44" s="352"/>
      <c r="H44" s="352"/>
      <c r="I44" s="352"/>
      <c r="J44" s="352"/>
      <c r="K44" s="353"/>
      <c r="L44" s="43" t="s">
        <v>55</v>
      </c>
      <c r="M44" s="19"/>
      <c r="N44" s="368"/>
      <c r="O44" s="369"/>
      <c r="P44" s="369"/>
      <c r="Q44" s="369"/>
      <c r="R44" s="369"/>
      <c r="S44" s="370"/>
    </row>
    <row r="45" spans="2:19" ht="13.5" customHeight="1">
      <c r="B45" s="341"/>
      <c r="C45" s="342"/>
      <c r="D45" s="343"/>
      <c r="E45" s="48">
        <v>28</v>
      </c>
      <c r="F45" s="351"/>
      <c r="G45" s="352"/>
      <c r="H45" s="352"/>
      <c r="I45" s="352"/>
      <c r="J45" s="352"/>
      <c r="K45" s="353"/>
      <c r="L45" s="43" t="s">
        <v>55</v>
      </c>
      <c r="M45" s="19"/>
      <c r="N45" s="368"/>
      <c r="O45" s="369"/>
      <c r="P45" s="369"/>
      <c r="Q45" s="369"/>
      <c r="R45" s="369"/>
      <c r="S45" s="370"/>
    </row>
    <row r="46" spans="2:19" ht="13.5" customHeight="1">
      <c r="B46" s="341"/>
      <c r="C46" s="342"/>
      <c r="D46" s="343"/>
      <c r="E46" s="48">
        <v>29</v>
      </c>
      <c r="F46" s="351"/>
      <c r="G46" s="352"/>
      <c r="H46" s="371"/>
      <c r="I46" s="352"/>
      <c r="J46" s="352"/>
      <c r="K46" s="353"/>
      <c r="L46" s="43" t="s">
        <v>55</v>
      </c>
      <c r="M46" s="19"/>
      <c r="N46" s="368"/>
      <c r="O46" s="375"/>
      <c r="P46" s="375"/>
      <c r="Q46" s="369"/>
      <c r="R46" s="369"/>
      <c r="S46" s="370"/>
    </row>
    <row r="47" spans="2:19" ht="13.5" customHeight="1">
      <c r="B47" s="341"/>
      <c r="C47" s="342"/>
      <c r="D47" s="343"/>
      <c r="E47" s="48">
        <v>30</v>
      </c>
      <c r="F47" s="351"/>
      <c r="G47" s="352"/>
      <c r="H47" s="371"/>
      <c r="I47" s="352"/>
      <c r="J47" s="352"/>
      <c r="K47" s="353"/>
      <c r="L47" s="43" t="s">
        <v>55</v>
      </c>
      <c r="M47" s="19"/>
      <c r="N47" s="368"/>
      <c r="O47" s="375"/>
      <c r="P47" s="375"/>
      <c r="Q47" s="369"/>
      <c r="R47" s="369"/>
      <c r="S47" s="370"/>
    </row>
    <row r="48" spans="2:19" ht="13.5" customHeight="1">
      <c r="B48" s="341"/>
      <c r="C48" s="342"/>
      <c r="D48" s="343"/>
      <c r="E48" s="48">
        <v>31</v>
      </c>
      <c r="F48" s="351"/>
      <c r="G48" s="352"/>
      <c r="H48" s="371"/>
      <c r="I48" s="352"/>
      <c r="J48" s="352"/>
      <c r="K48" s="353"/>
      <c r="L48" s="43" t="s">
        <v>55</v>
      </c>
      <c r="M48" s="19"/>
      <c r="N48" s="368"/>
      <c r="O48" s="375"/>
      <c r="P48" s="375"/>
      <c r="Q48" s="369"/>
      <c r="R48" s="369"/>
      <c r="S48" s="370"/>
    </row>
    <row r="49" spans="2:19" ht="13.5" customHeight="1">
      <c r="B49" s="341"/>
      <c r="C49" s="342"/>
      <c r="D49" s="343"/>
      <c r="E49" s="48">
        <v>32</v>
      </c>
      <c r="F49" s="351"/>
      <c r="G49" s="352"/>
      <c r="H49" s="371"/>
      <c r="I49" s="352"/>
      <c r="J49" s="352"/>
      <c r="K49" s="353"/>
      <c r="L49" s="43" t="s">
        <v>55</v>
      </c>
      <c r="M49" s="19"/>
      <c r="N49" s="368"/>
      <c r="O49" s="375"/>
      <c r="P49" s="375"/>
      <c r="Q49" s="369"/>
      <c r="R49" s="369"/>
      <c r="S49" s="370"/>
    </row>
    <row r="50" spans="2:19" ht="13.5" customHeight="1">
      <c r="B50" s="341"/>
      <c r="C50" s="342"/>
      <c r="D50" s="343"/>
      <c r="E50" s="48">
        <v>33</v>
      </c>
      <c r="F50" s="351"/>
      <c r="G50" s="352"/>
      <c r="H50" s="371"/>
      <c r="I50" s="352"/>
      <c r="J50" s="352"/>
      <c r="K50" s="353"/>
      <c r="L50" s="43" t="s">
        <v>55</v>
      </c>
      <c r="M50" s="19"/>
      <c r="N50" s="368"/>
      <c r="O50" s="375"/>
      <c r="P50" s="375"/>
      <c r="Q50" s="369"/>
      <c r="R50" s="369"/>
      <c r="S50" s="370"/>
    </row>
    <row r="51" spans="2:19" ht="13.5" customHeight="1">
      <c r="B51" s="341"/>
      <c r="C51" s="342"/>
      <c r="D51" s="343"/>
      <c r="E51" s="48">
        <v>34</v>
      </c>
      <c r="F51" s="351"/>
      <c r="G51" s="352"/>
      <c r="H51" s="352"/>
      <c r="I51" s="352"/>
      <c r="J51" s="352"/>
      <c r="K51" s="353"/>
      <c r="L51" s="43" t="s">
        <v>55</v>
      </c>
      <c r="M51" s="19"/>
      <c r="N51" s="368"/>
      <c r="O51" s="369"/>
      <c r="P51" s="369"/>
      <c r="Q51" s="369"/>
      <c r="R51" s="369"/>
      <c r="S51" s="370"/>
    </row>
    <row r="52" spans="2:19" ht="13.5" customHeight="1">
      <c r="B52" s="341"/>
      <c r="C52" s="342"/>
      <c r="D52" s="343"/>
      <c r="E52" s="48">
        <v>35</v>
      </c>
      <c r="F52" s="351"/>
      <c r="G52" s="352"/>
      <c r="H52" s="352"/>
      <c r="I52" s="352"/>
      <c r="J52" s="352"/>
      <c r="K52" s="353"/>
      <c r="L52" s="43" t="s">
        <v>55</v>
      </c>
      <c r="M52" s="19"/>
      <c r="N52" s="368"/>
      <c r="O52" s="369"/>
      <c r="P52" s="369"/>
      <c r="Q52" s="369"/>
      <c r="R52" s="369"/>
      <c r="S52" s="370"/>
    </row>
    <row r="53" spans="2:19" ht="13.5" customHeight="1">
      <c r="B53" s="341"/>
      <c r="C53" s="342"/>
      <c r="D53" s="343"/>
      <c r="E53" s="48">
        <v>36</v>
      </c>
      <c r="F53" s="351"/>
      <c r="G53" s="352"/>
      <c r="H53" s="352"/>
      <c r="I53" s="352"/>
      <c r="J53" s="352"/>
      <c r="K53" s="353"/>
      <c r="L53" s="43" t="s">
        <v>55</v>
      </c>
      <c r="M53" s="19"/>
      <c r="N53" s="368"/>
      <c r="O53" s="369"/>
      <c r="P53" s="369"/>
      <c r="Q53" s="369"/>
      <c r="R53" s="369"/>
      <c r="S53" s="370"/>
    </row>
    <row r="54" spans="2:19" ht="13.5" customHeight="1">
      <c r="B54" s="341"/>
      <c r="C54" s="342"/>
      <c r="D54" s="343"/>
      <c r="E54" s="48">
        <v>37</v>
      </c>
      <c r="F54" s="351"/>
      <c r="G54" s="352"/>
      <c r="H54" s="352"/>
      <c r="I54" s="352"/>
      <c r="J54" s="352"/>
      <c r="K54" s="353"/>
      <c r="L54" s="43" t="s">
        <v>55</v>
      </c>
      <c r="M54" s="19"/>
      <c r="N54" s="368"/>
      <c r="O54" s="369"/>
      <c r="P54" s="369"/>
      <c r="Q54" s="369"/>
      <c r="R54" s="369"/>
      <c r="S54" s="370"/>
    </row>
    <row r="55" spans="2:19" ht="13.5" customHeight="1">
      <c r="B55" s="341"/>
      <c r="C55" s="342"/>
      <c r="D55" s="343"/>
      <c r="E55" s="48">
        <v>38</v>
      </c>
      <c r="F55" s="351"/>
      <c r="G55" s="352"/>
      <c r="H55" s="352"/>
      <c r="I55" s="352"/>
      <c r="J55" s="352"/>
      <c r="K55" s="353"/>
      <c r="L55" s="43" t="s">
        <v>55</v>
      </c>
      <c r="M55" s="19"/>
      <c r="N55" s="368"/>
      <c r="O55" s="369"/>
      <c r="P55" s="369"/>
      <c r="Q55" s="369"/>
      <c r="R55" s="369"/>
      <c r="S55" s="370"/>
    </row>
    <row r="56" spans="2:19" ht="13.5" customHeight="1">
      <c r="B56" s="341"/>
      <c r="C56" s="342"/>
      <c r="D56" s="343"/>
      <c r="E56" s="48">
        <v>39</v>
      </c>
      <c r="F56" s="351"/>
      <c r="G56" s="352"/>
      <c r="H56" s="352"/>
      <c r="I56" s="352"/>
      <c r="J56" s="352"/>
      <c r="K56" s="353"/>
      <c r="L56" s="43" t="s">
        <v>55</v>
      </c>
      <c r="M56" s="19"/>
      <c r="N56" s="368"/>
      <c r="O56" s="369"/>
      <c r="P56" s="369"/>
      <c r="Q56" s="369"/>
      <c r="R56" s="369"/>
      <c r="S56" s="370"/>
    </row>
    <row r="57" spans="2:19" ht="13.5" customHeight="1">
      <c r="B57" s="341"/>
      <c r="C57" s="342"/>
      <c r="D57" s="343"/>
      <c r="E57" s="48">
        <v>40</v>
      </c>
      <c r="F57" s="351"/>
      <c r="G57" s="352"/>
      <c r="H57" s="352"/>
      <c r="I57" s="352"/>
      <c r="J57" s="352"/>
      <c r="K57" s="353"/>
      <c r="L57" s="43" t="s">
        <v>55</v>
      </c>
      <c r="M57" s="19"/>
      <c r="N57" s="368"/>
      <c r="O57" s="369"/>
      <c r="P57" s="369"/>
      <c r="Q57" s="369"/>
      <c r="R57" s="369"/>
      <c r="S57" s="370"/>
    </row>
    <row r="58" spans="2:19" ht="13.5" customHeight="1">
      <c r="B58" s="341"/>
      <c r="C58" s="342"/>
      <c r="D58" s="343"/>
      <c r="E58" s="48">
        <v>41</v>
      </c>
      <c r="F58" s="351"/>
      <c r="G58" s="352"/>
      <c r="H58" s="352"/>
      <c r="I58" s="352"/>
      <c r="J58" s="352"/>
      <c r="K58" s="353"/>
      <c r="L58" s="43" t="s">
        <v>55</v>
      </c>
      <c r="M58" s="19"/>
      <c r="N58" s="368"/>
      <c r="O58" s="369"/>
      <c r="P58" s="369"/>
      <c r="Q58" s="369"/>
      <c r="R58" s="369"/>
      <c r="S58" s="370"/>
    </row>
    <row r="59" spans="2:19" ht="13.5" customHeight="1">
      <c r="B59" s="341"/>
      <c r="C59" s="342"/>
      <c r="D59" s="343"/>
      <c r="E59" s="48">
        <v>42</v>
      </c>
      <c r="F59" s="351"/>
      <c r="G59" s="352"/>
      <c r="H59" s="352"/>
      <c r="I59" s="352"/>
      <c r="J59" s="352"/>
      <c r="K59" s="353"/>
      <c r="L59" s="43" t="s">
        <v>55</v>
      </c>
      <c r="M59" s="19"/>
      <c r="N59" s="368"/>
      <c r="O59" s="369"/>
      <c r="P59" s="369"/>
      <c r="Q59" s="369"/>
      <c r="R59" s="369"/>
      <c r="S59" s="370"/>
    </row>
    <row r="60" spans="2:19" ht="13.5" customHeight="1">
      <c r="B60" s="341"/>
      <c r="C60" s="342"/>
      <c r="D60" s="343"/>
      <c r="E60" s="48">
        <v>43</v>
      </c>
      <c r="F60" s="351"/>
      <c r="G60" s="352"/>
      <c r="H60" s="352"/>
      <c r="I60" s="352"/>
      <c r="J60" s="352"/>
      <c r="K60" s="353"/>
      <c r="L60" s="43" t="s">
        <v>55</v>
      </c>
      <c r="M60" s="19"/>
      <c r="N60" s="368"/>
      <c r="O60" s="369"/>
      <c r="P60" s="369"/>
      <c r="Q60" s="369"/>
      <c r="R60" s="369"/>
      <c r="S60" s="370"/>
    </row>
    <row r="61" spans="2:19" ht="13.5" customHeight="1">
      <c r="B61" s="341"/>
      <c r="C61" s="342"/>
      <c r="D61" s="343"/>
      <c r="E61" s="48">
        <v>44</v>
      </c>
      <c r="F61" s="351"/>
      <c r="G61" s="352"/>
      <c r="H61" s="352"/>
      <c r="I61" s="352"/>
      <c r="J61" s="352"/>
      <c r="K61" s="353"/>
      <c r="L61" s="43" t="s">
        <v>55</v>
      </c>
      <c r="M61" s="19"/>
      <c r="N61" s="368"/>
      <c r="O61" s="369"/>
      <c r="P61" s="369"/>
      <c r="Q61" s="369"/>
      <c r="R61" s="369"/>
      <c r="S61" s="370"/>
    </row>
    <row r="62" spans="2:19" ht="13.5" customHeight="1">
      <c r="B62" s="341"/>
      <c r="C62" s="342"/>
      <c r="D62" s="343"/>
      <c r="E62" s="48">
        <v>45</v>
      </c>
      <c r="F62" s="351"/>
      <c r="G62" s="352"/>
      <c r="H62" s="352"/>
      <c r="I62" s="352"/>
      <c r="J62" s="352"/>
      <c r="K62" s="353"/>
      <c r="L62" s="43" t="s">
        <v>55</v>
      </c>
      <c r="M62" s="19"/>
      <c r="N62" s="368"/>
      <c r="O62" s="369"/>
      <c r="P62" s="369"/>
      <c r="Q62" s="369"/>
      <c r="R62" s="369"/>
      <c r="S62" s="370"/>
    </row>
    <row r="63" spans="2:19" ht="13.5" customHeight="1">
      <c r="B63" s="341"/>
      <c r="C63" s="342"/>
      <c r="D63" s="343"/>
      <c r="E63" s="48">
        <v>46</v>
      </c>
      <c r="F63" s="351"/>
      <c r="G63" s="352"/>
      <c r="H63" s="352"/>
      <c r="I63" s="352"/>
      <c r="J63" s="352"/>
      <c r="K63" s="353"/>
      <c r="L63" s="43" t="s">
        <v>55</v>
      </c>
      <c r="M63" s="19"/>
      <c r="N63" s="368"/>
      <c r="O63" s="369"/>
      <c r="P63" s="369"/>
      <c r="Q63" s="369"/>
      <c r="R63" s="369"/>
      <c r="S63" s="370"/>
    </row>
    <row r="64" spans="2:19" ht="13.5" customHeight="1">
      <c r="B64" s="341"/>
      <c r="C64" s="342"/>
      <c r="D64" s="343"/>
      <c r="E64" s="48">
        <v>47</v>
      </c>
      <c r="F64" s="351"/>
      <c r="G64" s="352"/>
      <c r="H64" s="352"/>
      <c r="I64" s="352"/>
      <c r="J64" s="352"/>
      <c r="K64" s="353"/>
      <c r="L64" s="43" t="s">
        <v>55</v>
      </c>
      <c r="M64" s="19"/>
      <c r="N64" s="368"/>
      <c r="O64" s="369"/>
      <c r="P64" s="369"/>
      <c r="Q64" s="369"/>
      <c r="R64" s="369"/>
      <c r="S64" s="370"/>
    </row>
    <row r="65" spans="2:20" ht="13.5" customHeight="1" thickBot="1">
      <c r="B65" s="344"/>
      <c r="C65" s="345"/>
      <c r="D65" s="346"/>
      <c r="E65" s="49">
        <v>48</v>
      </c>
      <c r="F65" s="399"/>
      <c r="G65" s="400"/>
      <c r="H65" s="400"/>
      <c r="I65" s="400"/>
      <c r="J65" s="400"/>
      <c r="K65" s="401"/>
      <c r="L65" s="46" t="s">
        <v>55</v>
      </c>
      <c r="M65" s="45"/>
      <c r="N65" s="372"/>
      <c r="O65" s="373"/>
      <c r="P65" s="373"/>
      <c r="Q65" s="373"/>
      <c r="R65" s="373"/>
      <c r="S65" s="374"/>
    </row>
    <row r="66" spans="2:20" ht="13.5" customHeight="1">
      <c r="B66" s="42"/>
      <c r="C66" s="18"/>
      <c r="D66" s="18"/>
      <c r="E66" s="41"/>
      <c r="F66" s="41"/>
      <c r="G66" s="41"/>
      <c r="H66" s="41"/>
      <c r="I66" s="41"/>
      <c r="J66" s="41"/>
      <c r="K66" s="41"/>
      <c r="L66" s="18"/>
      <c r="M66" s="41"/>
      <c r="N66" s="41"/>
      <c r="O66" s="41"/>
      <c r="P66" s="41"/>
      <c r="Q66" s="41"/>
      <c r="R66" s="41"/>
      <c r="S66" s="41"/>
      <c r="T66" s="41"/>
    </row>
    <row r="67" spans="2:20" ht="13.5" customHeight="1">
      <c r="E67" s="10"/>
      <c r="F67" s="10"/>
      <c r="H67" s="10"/>
      <c r="I67" s="10"/>
      <c r="N67" s="11"/>
      <c r="Q67" s="11"/>
      <c r="R67" s="11"/>
    </row>
    <row r="68" spans="2:20" ht="13.5" customHeight="1">
      <c r="E68" s="10"/>
      <c r="F68" s="10"/>
      <c r="H68" s="10"/>
      <c r="I68" s="10"/>
      <c r="N68" s="11"/>
    </row>
    <row r="69" spans="2:20" ht="13.5" customHeight="1">
      <c r="E69" s="10"/>
      <c r="F69" s="10"/>
      <c r="H69" s="10"/>
      <c r="I69" s="10"/>
      <c r="N69" s="11"/>
    </row>
    <row r="70" spans="2:20" ht="13.5" customHeight="1">
      <c r="H70" s="10"/>
      <c r="I70" s="10"/>
      <c r="N70" s="11"/>
    </row>
    <row r="71" spans="2:20" ht="13.5" customHeight="1">
      <c r="H71" s="10"/>
      <c r="I71" s="10"/>
      <c r="N71" s="11"/>
    </row>
    <row r="72" spans="2:20" ht="13.5" customHeight="1">
      <c r="H72" s="10"/>
      <c r="I72" s="10"/>
      <c r="N72" s="11"/>
    </row>
    <row r="73" spans="2:20" ht="13.5" customHeight="1">
      <c r="H73" s="10"/>
      <c r="I73" s="10"/>
      <c r="N73" s="11"/>
    </row>
    <row r="74" spans="2:20" ht="13.5" customHeight="1">
      <c r="L74" s="11"/>
      <c r="M74" s="11"/>
      <c r="N74" s="11"/>
      <c r="O74" s="11"/>
      <c r="P74" s="11"/>
    </row>
    <row r="75" spans="2:20" ht="13.5" customHeight="1"/>
    <row r="76" spans="2:20" ht="13.5" customHeight="1"/>
    <row r="77" spans="2:20" ht="13.5" customHeight="1"/>
    <row r="78" spans="2:20" ht="13.5" customHeight="1"/>
    <row r="79" spans="2:20" ht="13.5" customHeight="1"/>
    <row r="80" spans="2:2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sheetData>
  <mergeCells count="126">
    <mergeCell ref="F39:K39"/>
    <mergeCell ref="F40:K40"/>
    <mergeCell ref="F41:K41"/>
    <mergeCell ref="F65:K65"/>
    <mergeCell ref="F63:K63"/>
    <mergeCell ref="F64:K64"/>
    <mergeCell ref="F58:K58"/>
    <mergeCell ref="F59:K59"/>
    <mergeCell ref="F60:K60"/>
    <mergeCell ref="F61:K61"/>
    <mergeCell ref="F62:K62"/>
    <mergeCell ref="F53:K53"/>
    <mergeCell ref="F54:K54"/>
    <mergeCell ref="F55:K55"/>
    <mergeCell ref="F56:K56"/>
    <mergeCell ref="F57:K57"/>
    <mergeCell ref="F35:K35"/>
    <mergeCell ref="N64:S64"/>
    <mergeCell ref="N59:S59"/>
    <mergeCell ref="N60:S60"/>
    <mergeCell ref="N61:S61"/>
    <mergeCell ref="N62:S62"/>
    <mergeCell ref="N63:S63"/>
    <mergeCell ref="N54:S54"/>
    <mergeCell ref="N55:S55"/>
    <mergeCell ref="N56:S56"/>
    <mergeCell ref="N57:S57"/>
    <mergeCell ref="N58:S58"/>
    <mergeCell ref="N49:S49"/>
    <mergeCell ref="N50:S50"/>
    <mergeCell ref="N51:S51"/>
    <mergeCell ref="N52:S52"/>
    <mergeCell ref="N53:S53"/>
    <mergeCell ref="F48:K48"/>
    <mergeCell ref="F49:K49"/>
    <mergeCell ref="F50:K50"/>
    <mergeCell ref="F51:K51"/>
    <mergeCell ref="F52:K52"/>
    <mergeCell ref="F37:K37"/>
    <mergeCell ref="F38:K38"/>
    <mergeCell ref="N43:S43"/>
    <mergeCell ref="N44:S44"/>
    <mergeCell ref="N45:S45"/>
    <mergeCell ref="N46:S46"/>
    <mergeCell ref="N47:S47"/>
    <mergeCell ref="F43:K43"/>
    <mergeCell ref="N41:S41"/>
    <mergeCell ref="N42:S42"/>
    <mergeCell ref="F42:K42"/>
    <mergeCell ref="F44:K44"/>
    <mergeCell ref="N36:S36"/>
    <mergeCell ref="N37:S37"/>
    <mergeCell ref="N38:S38"/>
    <mergeCell ref="N39:S39"/>
    <mergeCell ref="N40:S40"/>
    <mergeCell ref="N31:S31"/>
    <mergeCell ref="F17:M17"/>
    <mergeCell ref="F18:K18"/>
    <mergeCell ref="F19:K19"/>
    <mergeCell ref="F20:K20"/>
    <mergeCell ref="N26:S26"/>
    <mergeCell ref="N27:S27"/>
    <mergeCell ref="N28:S28"/>
    <mergeCell ref="N29:S29"/>
    <mergeCell ref="F30:K30"/>
    <mergeCell ref="F23:K23"/>
    <mergeCell ref="F24:K24"/>
    <mergeCell ref="F25:K25"/>
    <mergeCell ref="F26:K26"/>
    <mergeCell ref="F27:K27"/>
    <mergeCell ref="F31:K31"/>
    <mergeCell ref="F32:K32"/>
    <mergeCell ref="F33:K33"/>
    <mergeCell ref="F34:K34"/>
    <mergeCell ref="N17:S17"/>
    <mergeCell ref="N18:S18"/>
    <mergeCell ref="N19:S19"/>
    <mergeCell ref="N20:S20"/>
    <mergeCell ref="N30:S30"/>
    <mergeCell ref="N21:S21"/>
    <mergeCell ref="N22:S22"/>
    <mergeCell ref="N23:S23"/>
    <mergeCell ref="N24:S24"/>
    <mergeCell ref="N25:S25"/>
    <mergeCell ref="Q8:S8"/>
    <mergeCell ref="Q5:S5"/>
    <mergeCell ref="E6:G6"/>
    <mergeCell ref="H6:M6"/>
    <mergeCell ref="N6:P6"/>
    <mergeCell ref="Q6:S6"/>
    <mergeCell ref="E5:G5"/>
    <mergeCell ref="H5:M5"/>
    <mergeCell ref="N5:P5"/>
    <mergeCell ref="B4:D4"/>
    <mergeCell ref="E4:G4"/>
    <mergeCell ref="H4:M4"/>
    <mergeCell ref="N4:P4"/>
    <mergeCell ref="Q4:S4"/>
    <mergeCell ref="E7:G7"/>
    <mergeCell ref="H7:M7"/>
    <mergeCell ref="N7:P7"/>
    <mergeCell ref="Q7:S7"/>
    <mergeCell ref="B18:D65"/>
    <mergeCell ref="B5:D8"/>
    <mergeCell ref="F28:K28"/>
    <mergeCell ref="F29:K29"/>
    <mergeCell ref="B17:D17"/>
    <mergeCell ref="B11:G11"/>
    <mergeCell ref="H11:P11"/>
    <mergeCell ref="B14:G14"/>
    <mergeCell ref="H14:P14"/>
    <mergeCell ref="E8:G8"/>
    <mergeCell ref="H8:M8"/>
    <mergeCell ref="N8:P8"/>
    <mergeCell ref="F21:K21"/>
    <mergeCell ref="F22:K22"/>
    <mergeCell ref="N32:S32"/>
    <mergeCell ref="N33:S33"/>
    <mergeCell ref="N34:S34"/>
    <mergeCell ref="N35:S35"/>
    <mergeCell ref="F45:K45"/>
    <mergeCell ref="F46:K46"/>
    <mergeCell ref="F47:K47"/>
    <mergeCell ref="F36:K36"/>
    <mergeCell ref="N65:S65"/>
    <mergeCell ref="N48:S48"/>
  </mergeCells>
  <phoneticPr fontId="2"/>
  <dataValidations count="9">
    <dataValidation type="list" allowBlank="1" showInputMessage="1" showErrorMessage="1" sqref="H5:M7">
      <formula1>"auto,100full,100half,10full,10half"</formula1>
    </dataValidation>
    <dataValidation type="list" allowBlank="1" showInputMessage="1" showErrorMessage="1" sqref="N5:P5">
      <formula1>"vpn"</formula1>
    </dataValidation>
    <dataValidation type="list" allowBlank="1" showInputMessage="1" showErrorMessage="1" sqref="Q5:S5">
      <formula1>"enable"</formula1>
    </dataValidation>
    <dataValidation type="list" allowBlank="1" showInputMessage="1" showErrorMessage="1" sqref="H11:P11">
      <formula1>"on,off"</formula1>
    </dataValidation>
    <dataValidation type="list" allowBlank="1" showInputMessage="1" showErrorMessage="1" sqref="H14:P14">
      <formula1>"有,無"</formula1>
    </dataValidation>
    <dataValidation type="list" allowBlank="1" showInputMessage="1" showErrorMessage="1" sqref="H8:M8">
      <formula1>"auto"</formula1>
    </dataValidation>
    <dataValidation type="list" allowBlank="1" showInputMessage="1" showErrorMessage="1" sqref="N8:P8">
      <formula1>"internet"</formula1>
    </dataValidation>
    <dataValidation type="list" allowBlank="1" showInputMessage="1" showErrorMessage="1" sqref="Q6:S8">
      <formula1>"enable"</formula1>
    </dataValidation>
    <dataValidation type="list" allowBlank="1" showInputMessage="1" showErrorMessage="1" sqref="N6:P7">
      <formula1>"vpn"</formula1>
    </dataValidation>
  </dataValidations>
  <pageMargins left="0.39370078740157483" right="0.39370078740157483" top="0.59055118110236227" bottom="0.59055118110236227"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68"/>
  <sheetViews>
    <sheetView zoomScaleNormal="100" workbookViewId="0"/>
  </sheetViews>
  <sheetFormatPr defaultRowHeight="13.5"/>
  <cols>
    <col min="2" max="2" width="39.625" customWidth="1"/>
    <col min="3" max="3" width="55.25" customWidth="1"/>
  </cols>
  <sheetData>
    <row r="1" spans="1:4" ht="18.75">
      <c r="A1" s="71" t="s">
        <v>190</v>
      </c>
    </row>
    <row r="3" spans="1:4">
      <c r="B3" t="s">
        <v>182</v>
      </c>
    </row>
    <row r="5" spans="1:4">
      <c r="B5" s="69" t="s">
        <v>176</v>
      </c>
      <c r="C5" s="69" t="s">
        <v>183</v>
      </c>
    </row>
    <row r="6" spans="1:4">
      <c r="B6" s="70" t="s">
        <v>194</v>
      </c>
      <c r="C6" s="70"/>
    </row>
    <row r="7" spans="1:4">
      <c r="B7" s="70" t="s">
        <v>191</v>
      </c>
      <c r="C7" s="70"/>
    </row>
    <row r="8" spans="1:4">
      <c r="B8" s="80" t="s">
        <v>184</v>
      </c>
      <c r="C8" s="80"/>
    </row>
    <row r="9" spans="1:4">
      <c r="B9" s="81" t="str">
        <f>IF(C9="","","接続先名称１")</f>
        <v/>
      </c>
      <c r="C9" s="81"/>
    </row>
    <row r="10" spans="1:4">
      <c r="B10" s="82" t="str">
        <f>IF(B9="","","NAT種別１")</f>
        <v/>
      </c>
      <c r="C10" s="82"/>
      <c r="D10" s="72"/>
    </row>
    <row r="11" spans="1:4">
      <c r="B11" s="82" t="str">
        <f>IF(B9="","","接続元ネットワークアドレス１")</f>
        <v/>
      </c>
      <c r="C11" s="82"/>
    </row>
    <row r="12" spans="1:4">
      <c r="B12" s="82" t="str">
        <f>IF(B9="","","備考１")</f>
        <v/>
      </c>
      <c r="C12" s="83"/>
      <c r="D12" s="72"/>
    </row>
    <row r="13" spans="1:4">
      <c r="B13" s="81" t="str">
        <f>IF(C13="","","接続先名称２")</f>
        <v/>
      </c>
      <c r="C13" s="81"/>
    </row>
    <row r="14" spans="1:4">
      <c r="B14" s="82" t="str">
        <f>IF(B13="","","NAT種別２")</f>
        <v/>
      </c>
      <c r="C14" s="82"/>
    </row>
    <row r="15" spans="1:4">
      <c r="B15" s="82" t="str">
        <f>IF(B13="","","接続元ネットワークアドレス２")</f>
        <v/>
      </c>
      <c r="C15" s="82"/>
    </row>
    <row r="16" spans="1:4">
      <c r="B16" s="82" t="str">
        <f>IF(B13="","","備考２")</f>
        <v/>
      </c>
      <c r="C16" s="82"/>
    </row>
    <row r="17" spans="2:3">
      <c r="B17" s="81" t="str">
        <f>IF(C17="","","接続先名称３")</f>
        <v/>
      </c>
      <c r="C17" s="81"/>
    </row>
    <row r="18" spans="2:3">
      <c r="B18" s="82" t="str">
        <f>IF(B17="","","NAT種別３")</f>
        <v/>
      </c>
      <c r="C18" s="82"/>
    </row>
    <row r="19" spans="2:3">
      <c r="B19" s="82" t="str">
        <f>IF(B18="","","接続元ネットワークアドレス３")</f>
        <v/>
      </c>
      <c r="C19" s="82"/>
    </row>
    <row r="20" spans="2:3">
      <c r="B20" s="82" t="str">
        <f>IF(B19="","","備考３")</f>
        <v/>
      </c>
      <c r="C20" s="82"/>
    </row>
    <row r="21" spans="2:3">
      <c r="B21" s="81" t="str">
        <f>IF(C21="","","接続先名称４")</f>
        <v/>
      </c>
      <c r="C21" s="81"/>
    </row>
    <row r="22" spans="2:3">
      <c r="B22" s="82" t="str">
        <f>IF(B21="","","NAT種別４")</f>
        <v/>
      </c>
      <c r="C22" s="82"/>
    </row>
    <row r="23" spans="2:3">
      <c r="B23" s="82" t="str">
        <f>IF(B21="","","接続元ネットワークアドレス４")</f>
        <v/>
      </c>
      <c r="C23" s="82"/>
    </row>
    <row r="24" spans="2:3">
      <c r="B24" s="82" t="str">
        <f>IF(B21="","","備考４")</f>
        <v/>
      </c>
      <c r="C24" s="82"/>
    </row>
    <row r="25" spans="2:3">
      <c r="B25" s="81" t="str">
        <f>IF(C25="","","接続先名称５")</f>
        <v/>
      </c>
      <c r="C25" s="81"/>
    </row>
    <row r="26" spans="2:3">
      <c r="B26" s="82" t="str">
        <f>IF(B25="","","NAT種別５")</f>
        <v/>
      </c>
      <c r="C26" s="82"/>
    </row>
    <row r="27" spans="2:3">
      <c r="B27" s="82" t="str">
        <f>IF(B25="","","接続元ネットワークアドレス５")</f>
        <v/>
      </c>
      <c r="C27" s="82"/>
    </row>
    <row r="28" spans="2:3">
      <c r="B28" s="82" t="str">
        <f>IF(B25="","","備考５")</f>
        <v/>
      </c>
      <c r="C28" s="82"/>
    </row>
    <row r="29" spans="2:3">
      <c r="B29" s="81" t="str">
        <f>IF(C29="","","接続先名称６")</f>
        <v/>
      </c>
      <c r="C29" s="81"/>
    </row>
    <row r="30" spans="2:3">
      <c r="B30" s="82" t="str">
        <f>IF(B29="","","NAT種別６")</f>
        <v/>
      </c>
      <c r="C30" s="82"/>
    </row>
    <row r="31" spans="2:3">
      <c r="B31" s="82" t="str">
        <f>IF(B29="","","接続元ネットワークアドレス６")</f>
        <v/>
      </c>
      <c r="C31" s="82"/>
    </row>
    <row r="32" spans="2:3">
      <c r="B32" s="82" t="str">
        <f>IF(B29="","","備考６")</f>
        <v/>
      </c>
      <c r="C32" s="82"/>
    </row>
    <row r="33" spans="2:3">
      <c r="B33" s="81" t="str">
        <f>IF(C33="","","接続先名称７")</f>
        <v/>
      </c>
      <c r="C33" s="81"/>
    </row>
    <row r="34" spans="2:3">
      <c r="B34" s="82" t="str">
        <f>IF(B33="","","NAT種別７")</f>
        <v/>
      </c>
      <c r="C34" s="82"/>
    </row>
    <row r="35" spans="2:3">
      <c r="B35" s="84" t="str">
        <f>IF(B33="","","接続元ネットワークアドレス７")</f>
        <v/>
      </c>
      <c r="C35" s="85"/>
    </row>
    <row r="36" spans="2:3">
      <c r="B36" s="82" t="str">
        <f>IF(B33="","","備考７")</f>
        <v/>
      </c>
      <c r="C36" s="82"/>
    </row>
    <row r="37" spans="2:3">
      <c r="B37" s="81" t="str">
        <f>IF(C37="","","接続先名称８")</f>
        <v/>
      </c>
      <c r="C37" s="81"/>
    </row>
    <row r="38" spans="2:3">
      <c r="B38" s="82" t="str">
        <f>IF(B37="","","NAT種別８")</f>
        <v/>
      </c>
      <c r="C38" s="82"/>
    </row>
    <row r="39" spans="2:3">
      <c r="B39" s="82" t="str">
        <f>IF(B37="","","接続元ネットワークアドレス８")</f>
        <v/>
      </c>
      <c r="C39" s="82"/>
    </row>
    <row r="40" spans="2:3">
      <c r="B40" s="82" t="str">
        <f>IF(B37="","","備考８")</f>
        <v/>
      </c>
      <c r="C40" s="82"/>
    </row>
    <row r="41" spans="2:3">
      <c r="B41" s="81" t="str">
        <f>IF(C41="","","接続先名称９")</f>
        <v/>
      </c>
      <c r="C41" s="81"/>
    </row>
    <row r="42" spans="2:3">
      <c r="B42" s="82" t="str">
        <f>IF(B41="","","NAT種別９")</f>
        <v/>
      </c>
      <c r="C42" s="82"/>
    </row>
    <row r="43" spans="2:3">
      <c r="B43" s="82" t="str">
        <f>IF(B41="","","接続元ネットワークアドレス９")</f>
        <v/>
      </c>
      <c r="C43" s="82"/>
    </row>
    <row r="44" spans="2:3">
      <c r="B44" s="82" t="str">
        <f>IF(B41="","","備考９")</f>
        <v/>
      </c>
      <c r="C44" s="82"/>
    </row>
    <row r="45" spans="2:3">
      <c r="B45" s="81" t="str">
        <f>IF(C45="","","接続先名称１０")</f>
        <v/>
      </c>
      <c r="C45" s="81"/>
    </row>
    <row r="46" spans="2:3">
      <c r="B46" s="82" t="str">
        <f>IF(B45="","","NAT種別１０")</f>
        <v/>
      </c>
      <c r="C46" s="82"/>
    </row>
    <row r="47" spans="2:3">
      <c r="B47" s="82" t="str">
        <f>IF(B45="","","接続元ネットワークアドレス１０")</f>
        <v/>
      </c>
      <c r="C47" s="82"/>
    </row>
    <row r="48" spans="2:3">
      <c r="B48" s="82" t="str">
        <f>IF(B45="","","備考１０")</f>
        <v/>
      </c>
      <c r="C48" s="82"/>
    </row>
    <row r="49" spans="2:3">
      <c r="B49" s="81" t="str">
        <f>IF(C49="","","接続先名称１１")</f>
        <v/>
      </c>
      <c r="C49" s="81"/>
    </row>
    <row r="50" spans="2:3">
      <c r="B50" s="82" t="str">
        <f>IF(B49="","","NAT種別１１")</f>
        <v/>
      </c>
      <c r="C50" s="82"/>
    </row>
    <row r="51" spans="2:3">
      <c r="B51" s="82" t="str">
        <f>IF(B49="","","接続元ネットワークアドレス１１")</f>
        <v/>
      </c>
      <c r="C51" s="82"/>
    </row>
    <row r="52" spans="2:3">
      <c r="B52" s="82" t="str">
        <f>IF(B49="","","備考１１")</f>
        <v/>
      </c>
      <c r="C52" s="82"/>
    </row>
    <row r="53" spans="2:3">
      <c r="B53" s="81" t="str">
        <f>IF(C53="","","接続先名称１２")</f>
        <v/>
      </c>
      <c r="C53" s="81"/>
    </row>
    <row r="54" spans="2:3">
      <c r="B54" s="82" t="str">
        <f>IF(B53="","","NAT種別１２")</f>
        <v/>
      </c>
      <c r="C54" s="82"/>
    </row>
    <row r="55" spans="2:3">
      <c r="B55" s="82" t="str">
        <f>IF(B53="","","接続元ネットワークアドレス１２")</f>
        <v/>
      </c>
      <c r="C55" s="82"/>
    </row>
    <row r="56" spans="2:3">
      <c r="B56" s="82" t="str">
        <f>IF(B53="","","備考１２")</f>
        <v/>
      </c>
      <c r="C56" s="82"/>
    </row>
    <row r="57" spans="2:3">
      <c r="B57" s="81" t="str">
        <f>IF(C57="","","接続先名称１３")</f>
        <v/>
      </c>
      <c r="C57" s="81"/>
    </row>
    <row r="58" spans="2:3">
      <c r="B58" s="82" t="str">
        <f>IF(B57="","","NAT種別１３")</f>
        <v/>
      </c>
      <c r="C58" s="82"/>
    </row>
    <row r="59" spans="2:3">
      <c r="B59" s="82" t="str">
        <f>IF(B57="","","接続元ネットワークアドレス１３")</f>
        <v/>
      </c>
      <c r="C59" s="82"/>
    </row>
    <row r="60" spans="2:3">
      <c r="B60" s="82" t="str">
        <f>IF(B57="","","備考１３")</f>
        <v/>
      </c>
      <c r="C60" s="82"/>
    </row>
    <row r="61" spans="2:3">
      <c r="B61" s="81" t="str">
        <f>IF(C61="","","接続先名称１４")</f>
        <v/>
      </c>
      <c r="C61" s="81"/>
    </row>
    <row r="62" spans="2:3">
      <c r="B62" s="82" t="str">
        <f>IF(B61="","","NAT種別１４")</f>
        <v/>
      </c>
      <c r="C62" s="82"/>
    </row>
    <row r="63" spans="2:3">
      <c r="B63" s="82" t="str">
        <f>IF(B61="","","接続元ネットワークアドレス１４")</f>
        <v/>
      </c>
      <c r="C63" s="82"/>
    </row>
    <row r="64" spans="2:3">
      <c r="B64" s="82" t="str">
        <f>IF(B61="","","備考１４")</f>
        <v/>
      </c>
      <c r="C64" s="82"/>
    </row>
    <row r="65" spans="2:3">
      <c r="B65" s="81" t="str">
        <f>IF(C65="","","接続先名称１５")</f>
        <v/>
      </c>
      <c r="C65" s="81"/>
    </row>
    <row r="66" spans="2:3">
      <c r="B66" s="82" t="str">
        <f>IF(B65="","","NAT種別１５")</f>
        <v/>
      </c>
      <c r="C66" s="82"/>
    </row>
    <row r="67" spans="2:3">
      <c r="B67" s="82" t="str">
        <f>IF(B65="","","接続元ネットワークアドレス１５")</f>
        <v/>
      </c>
      <c r="C67" s="82"/>
    </row>
    <row r="68" spans="2:3">
      <c r="B68" s="82" t="str">
        <f>IF(B65="","","備考１５")</f>
        <v/>
      </c>
      <c r="C68" s="82"/>
    </row>
  </sheetData>
  <phoneticPr fontId="2"/>
  <conditionalFormatting sqref="B9:C9">
    <cfRule type="expression" dxfId="77" priority="65">
      <formula>$B$9&lt;&gt;""</formula>
    </cfRule>
  </conditionalFormatting>
  <conditionalFormatting sqref="B10:C10">
    <cfRule type="expression" dxfId="76" priority="64">
      <formula>$B$10&lt;&gt;""</formula>
    </cfRule>
  </conditionalFormatting>
  <conditionalFormatting sqref="B12:C12">
    <cfRule type="expression" dxfId="75" priority="63">
      <formula>$B$12&lt;&gt;""</formula>
    </cfRule>
  </conditionalFormatting>
  <conditionalFormatting sqref="B11:C11">
    <cfRule type="expression" dxfId="74" priority="62">
      <formula>$C$11</formula>
    </cfRule>
  </conditionalFormatting>
  <conditionalFormatting sqref="B13:C13">
    <cfRule type="expression" dxfId="73" priority="61">
      <formula>$C$13&lt;&gt;""</formula>
    </cfRule>
  </conditionalFormatting>
  <conditionalFormatting sqref="B14:C14">
    <cfRule type="expression" dxfId="72" priority="60">
      <formula>$B$14&lt;&gt;""</formula>
    </cfRule>
  </conditionalFormatting>
  <conditionalFormatting sqref="B15:C15">
    <cfRule type="expression" dxfId="71" priority="59">
      <formula>$B$15&lt;&gt;""</formula>
    </cfRule>
  </conditionalFormatting>
  <conditionalFormatting sqref="B16:C16">
    <cfRule type="expression" dxfId="70" priority="58">
      <formula>$B$16&lt;&gt;""</formula>
    </cfRule>
  </conditionalFormatting>
  <conditionalFormatting sqref="B17:C17">
    <cfRule type="expression" dxfId="69" priority="57">
      <formula>$C$17&lt;&gt;""</formula>
    </cfRule>
  </conditionalFormatting>
  <conditionalFormatting sqref="B18:C18">
    <cfRule type="expression" dxfId="68" priority="56">
      <formula>$B$18&lt;&gt;""</formula>
    </cfRule>
  </conditionalFormatting>
  <conditionalFormatting sqref="B19:C19">
    <cfRule type="expression" dxfId="67" priority="55">
      <formula>$B$19&lt;&gt;""</formula>
    </cfRule>
  </conditionalFormatting>
  <conditionalFormatting sqref="B20:C20">
    <cfRule type="expression" dxfId="66" priority="54">
      <formula>$B$20&lt;&gt;""</formula>
    </cfRule>
  </conditionalFormatting>
  <conditionalFormatting sqref="B21:C21">
    <cfRule type="expression" dxfId="65" priority="53">
      <formula>$C$21&lt;&gt;""</formula>
    </cfRule>
  </conditionalFormatting>
  <conditionalFormatting sqref="B22:C22">
    <cfRule type="expression" dxfId="64" priority="52">
      <formula>$C$22</formula>
    </cfRule>
  </conditionalFormatting>
  <conditionalFormatting sqref="B23:C23">
    <cfRule type="expression" dxfId="63" priority="51">
      <formula>$B$23&lt;&gt;""</formula>
    </cfRule>
  </conditionalFormatting>
  <conditionalFormatting sqref="B24:C24">
    <cfRule type="expression" dxfId="62" priority="50">
      <formula>$B$24&lt;&gt;""</formula>
    </cfRule>
  </conditionalFormatting>
  <conditionalFormatting sqref="B25:C25">
    <cfRule type="expression" dxfId="61" priority="49">
      <formula>$C$25&lt;&gt;""</formula>
    </cfRule>
  </conditionalFormatting>
  <conditionalFormatting sqref="B26:C26">
    <cfRule type="expression" dxfId="60" priority="48">
      <formula>$B$26&lt;&gt;""</formula>
    </cfRule>
  </conditionalFormatting>
  <conditionalFormatting sqref="B28:C28">
    <cfRule type="expression" dxfId="59" priority="47">
      <formula>$B$28&lt;&gt;""</formula>
    </cfRule>
  </conditionalFormatting>
  <conditionalFormatting sqref="B29:C29">
    <cfRule type="expression" dxfId="58" priority="46">
      <formula>$C$29&lt;&gt;""</formula>
    </cfRule>
  </conditionalFormatting>
  <conditionalFormatting sqref="B30:C30">
    <cfRule type="expression" dxfId="57" priority="45">
      <formula>$B$30&lt;&gt;""</formula>
    </cfRule>
  </conditionalFormatting>
  <conditionalFormatting sqref="B31:C31">
    <cfRule type="expression" dxfId="56" priority="44">
      <formula>$B$31&lt;&gt;""</formula>
    </cfRule>
  </conditionalFormatting>
  <conditionalFormatting sqref="B33:C33">
    <cfRule type="expression" dxfId="55" priority="43">
      <formula>$C$33&lt;&gt;""</formula>
    </cfRule>
  </conditionalFormatting>
  <conditionalFormatting sqref="B32:C32">
    <cfRule type="expression" dxfId="54" priority="42">
      <formula>$B$32&lt;&gt;""</formula>
    </cfRule>
  </conditionalFormatting>
  <conditionalFormatting sqref="B34:C34">
    <cfRule type="expression" dxfId="53" priority="41">
      <formula>$B$34&lt;&gt;""</formula>
    </cfRule>
  </conditionalFormatting>
  <conditionalFormatting sqref="B36:C36">
    <cfRule type="expression" dxfId="52" priority="40">
      <formula>$B$36&lt;&gt;""</formula>
    </cfRule>
  </conditionalFormatting>
  <conditionalFormatting sqref="B37:C37">
    <cfRule type="expression" dxfId="51" priority="39">
      <formula>$C$37</formula>
    </cfRule>
  </conditionalFormatting>
  <conditionalFormatting sqref="B38:C38">
    <cfRule type="expression" dxfId="50" priority="38">
      <formula>$B$38&lt;&gt;""</formula>
    </cfRule>
  </conditionalFormatting>
  <conditionalFormatting sqref="B39:C39">
    <cfRule type="expression" dxfId="49" priority="37">
      <formula>$B$39&lt;&gt;""</formula>
    </cfRule>
  </conditionalFormatting>
  <conditionalFormatting sqref="B40:C40">
    <cfRule type="expression" dxfId="48" priority="36">
      <formula>$B$40&lt;&gt;""</formula>
    </cfRule>
  </conditionalFormatting>
  <conditionalFormatting sqref="B41:C41">
    <cfRule type="expression" dxfId="47" priority="35">
      <formula>$C$41&lt;&gt;""</formula>
    </cfRule>
  </conditionalFormatting>
  <conditionalFormatting sqref="B42:C42">
    <cfRule type="expression" dxfId="46" priority="34">
      <formula>$B$42&lt;&gt;""</formula>
    </cfRule>
  </conditionalFormatting>
  <conditionalFormatting sqref="B43:C43">
    <cfRule type="expression" dxfId="45" priority="33">
      <formula>$B$43&lt;&gt;""</formula>
    </cfRule>
  </conditionalFormatting>
  <conditionalFormatting sqref="B44:C44">
    <cfRule type="expression" dxfId="44" priority="32">
      <formula>$B$44&lt;&gt;""</formula>
    </cfRule>
  </conditionalFormatting>
  <conditionalFormatting sqref="B45:C45">
    <cfRule type="expression" dxfId="43" priority="31">
      <formula>$C$45&lt;&gt;""</formula>
    </cfRule>
  </conditionalFormatting>
  <conditionalFormatting sqref="B46:C46">
    <cfRule type="expression" dxfId="42" priority="30">
      <formula>$B$46&lt;&gt;""</formula>
    </cfRule>
  </conditionalFormatting>
  <conditionalFormatting sqref="B47:C47">
    <cfRule type="expression" dxfId="41" priority="29">
      <formula>$C$47</formula>
    </cfRule>
  </conditionalFormatting>
  <conditionalFormatting sqref="B48:C48">
    <cfRule type="expression" dxfId="40" priority="28">
      <formula>$B$48&lt;&gt;""</formula>
    </cfRule>
  </conditionalFormatting>
  <conditionalFormatting sqref="B49:C49">
    <cfRule type="expression" dxfId="39" priority="27">
      <formula>$C$49&lt;&gt;""</formula>
    </cfRule>
  </conditionalFormatting>
  <conditionalFormatting sqref="B50:C50">
    <cfRule type="expression" dxfId="38" priority="26">
      <formula>$B$50&lt;&gt;""</formula>
    </cfRule>
  </conditionalFormatting>
  <conditionalFormatting sqref="B51:C51">
    <cfRule type="expression" dxfId="37" priority="25">
      <formula>$B$51&lt;&gt;""</formula>
    </cfRule>
  </conditionalFormatting>
  <conditionalFormatting sqref="B52:C52">
    <cfRule type="expression" dxfId="36" priority="24">
      <formula>$B$52&lt;&gt;""</formula>
    </cfRule>
  </conditionalFormatting>
  <conditionalFormatting sqref="B53:C53">
    <cfRule type="expression" dxfId="35" priority="23">
      <formula>$C$53&lt;&gt;""</formula>
    </cfRule>
  </conditionalFormatting>
  <conditionalFormatting sqref="B54:C54">
    <cfRule type="expression" dxfId="34" priority="22">
      <formula>$B$54&lt;&gt;""</formula>
    </cfRule>
  </conditionalFormatting>
  <conditionalFormatting sqref="B55:C55">
    <cfRule type="expression" dxfId="33" priority="21">
      <formula>$B$55&lt;&gt;""</formula>
    </cfRule>
  </conditionalFormatting>
  <conditionalFormatting sqref="B56:C56">
    <cfRule type="expression" dxfId="32" priority="20">
      <formula>$B$56&lt;&gt;""</formula>
    </cfRule>
  </conditionalFormatting>
  <conditionalFormatting sqref="B57:C57">
    <cfRule type="expression" dxfId="31" priority="19">
      <formula>$C$57&lt;&gt;""</formula>
    </cfRule>
  </conditionalFormatting>
  <conditionalFormatting sqref="B58:C58">
    <cfRule type="expression" dxfId="30" priority="18">
      <formula>$B$58&lt;&gt;""</formula>
    </cfRule>
  </conditionalFormatting>
  <conditionalFormatting sqref="B59:C59">
    <cfRule type="expression" dxfId="29" priority="17">
      <formula>$B$59&lt;&gt;""</formula>
    </cfRule>
  </conditionalFormatting>
  <conditionalFormatting sqref="B60:C60">
    <cfRule type="expression" dxfId="28" priority="16">
      <formula>$C$60</formula>
    </cfRule>
  </conditionalFormatting>
  <conditionalFormatting sqref="B61:C61">
    <cfRule type="expression" dxfId="27" priority="15">
      <formula>$C$61&lt;&gt;""</formula>
    </cfRule>
  </conditionalFormatting>
  <conditionalFormatting sqref="B62:C62">
    <cfRule type="expression" dxfId="26" priority="14">
      <formula>$B$62&lt;&gt;""</formula>
    </cfRule>
  </conditionalFormatting>
  <conditionalFormatting sqref="B63:C63">
    <cfRule type="expression" dxfId="25" priority="13">
      <formula>$B$63&lt;&gt;""</formula>
    </cfRule>
  </conditionalFormatting>
  <conditionalFormatting sqref="B64:C64">
    <cfRule type="expression" dxfId="24" priority="12">
      <formula>$B$64&lt;&gt;""</formula>
    </cfRule>
  </conditionalFormatting>
  <conditionalFormatting sqref="B65:C65">
    <cfRule type="expression" dxfId="23" priority="11">
      <formula>$C$65&lt;&gt;""</formula>
    </cfRule>
  </conditionalFormatting>
  <conditionalFormatting sqref="B66:C66">
    <cfRule type="expression" dxfId="22" priority="10">
      <formula>$B$66&lt;&gt;""</formula>
    </cfRule>
  </conditionalFormatting>
  <conditionalFormatting sqref="B67:C67">
    <cfRule type="expression" dxfId="21" priority="9">
      <formula>$B$67&lt;&gt;""</formula>
    </cfRule>
  </conditionalFormatting>
  <conditionalFormatting sqref="B68:C68">
    <cfRule type="expression" dxfId="20" priority="8">
      <formula>$B$68&lt;&gt;""</formula>
    </cfRule>
  </conditionalFormatting>
  <conditionalFormatting sqref="B60:C60">
    <cfRule type="expression" dxfId="19" priority="7">
      <formula>$B$60&lt;&gt;""</formula>
    </cfRule>
  </conditionalFormatting>
  <conditionalFormatting sqref="B47:C47">
    <cfRule type="expression" dxfId="18" priority="6">
      <formula>$B$47&lt;&gt;""</formula>
    </cfRule>
  </conditionalFormatting>
  <conditionalFormatting sqref="B37:C37">
    <cfRule type="expression" dxfId="17" priority="5">
      <formula>$C$37&lt;&gt;""</formula>
    </cfRule>
  </conditionalFormatting>
  <conditionalFormatting sqref="B22:C22">
    <cfRule type="expression" dxfId="16" priority="4">
      <formula>$B$22&lt;&gt;""</formula>
    </cfRule>
  </conditionalFormatting>
  <conditionalFormatting sqref="B11:C11">
    <cfRule type="expression" dxfId="15" priority="3">
      <formula>$B$11&lt;&gt;""</formula>
    </cfRule>
  </conditionalFormatting>
  <conditionalFormatting sqref="B35:C35">
    <cfRule type="expression" dxfId="14" priority="2">
      <formula>$B$35&lt;&gt;""</formula>
    </cfRule>
  </conditionalFormatting>
  <conditionalFormatting sqref="B27:C27">
    <cfRule type="expression" dxfId="13" priority="1">
      <formula>$B$27&lt;&gt;""</formula>
    </cfRule>
  </conditionalFormatting>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B2:P120"/>
  <sheetViews>
    <sheetView workbookViewId="0"/>
  </sheetViews>
  <sheetFormatPr defaultRowHeight="13.5"/>
  <cols>
    <col min="1" max="2" width="9" style="20"/>
    <col min="3" max="3" width="20.625" style="20" customWidth="1"/>
    <col min="4" max="258" width="9" style="20"/>
    <col min="259" max="259" width="20.625" style="20" customWidth="1"/>
    <col min="260" max="514" width="9" style="20"/>
    <col min="515" max="515" width="20.625" style="20" customWidth="1"/>
    <col min="516" max="770" width="9" style="20"/>
    <col min="771" max="771" width="20.625" style="20" customWidth="1"/>
    <col min="772" max="1026" width="9" style="20"/>
    <col min="1027" max="1027" width="20.625" style="20" customWidth="1"/>
    <col min="1028" max="1282" width="9" style="20"/>
    <col min="1283" max="1283" width="20.625" style="20" customWidth="1"/>
    <col min="1284" max="1538" width="9" style="20"/>
    <col min="1539" max="1539" width="20.625" style="20" customWidth="1"/>
    <col min="1540" max="1794" width="9" style="20"/>
    <col min="1795" max="1795" width="20.625" style="20" customWidth="1"/>
    <col min="1796" max="2050" width="9" style="20"/>
    <col min="2051" max="2051" width="20.625" style="20" customWidth="1"/>
    <col min="2052" max="2306" width="9" style="20"/>
    <col min="2307" max="2307" width="20.625" style="20" customWidth="1"/>
    <col min="2308" max="2562" width="9" style="20"/>
    <col min="2563" max="2563" width="20.625" style="20" customWidth="1"/>
    <col min="2564" max="2818" width="9" style="20"/>
    <col min="2819" max="2819" width="20.625" style="20" customWidth="1"/>
    <col min="2820" max="3074" width="9" style="20"/>
    <col min="3075" max="3075" width="20.625" style="20" customWidth="1"/>
    <col min="3076" max="3330" width="9" style="20"/>
    <col min="3331" max="3331" width="20.625" style="20" customWidth="1"/>
    <col min="3332" max="3586" width="9" style="20"/>
    <col min="3587" max="3587" width="20.625" style="20" customWidth="1"/>
    <col min="3588" max="3842" width="9" style="20"/>
    <col min="3843" max="3843" width="20.625" style="20" customWidth="1"/>
    <col min="3844" max="4098" width="9" style="20"/>
    <col min="4099" max="4099" width="20.625" style="20" customWidth="1"/>
    <col min="4100" max="4354" width="9" style="20"/>
    <col min="4355" max="4355" width="20.625" style="20" customWidth="1"/>
    <col min="4356" max="4610" width="9" style="20"/>
    <col min="4611" max="4611" width="20.625" style="20" customWidth="1"/>
    <col min="4612" max="4866" width="9" style="20"/>
    <col min="4867" max="4867" width="20.625" style="20" customWidth="1"/>
    <col min="4868" max="5122" width="9" style="20"/>
    <col min="5123" max="5123" width="20.625" style="20" customWidth="1"/>
    <col min="5124" max="5378" width="9" style="20"/>
    <col min="5379" max="5379" width="20.625" style="20" customWidth="1"/>
    <col min="5380" max="5634" width="9" style="20"/>
    <col min="5635" max="5635" width="20.625" style="20" customWidth="1"/>
    <col min="5636" max="5890" width="9" style="20"/>
    <col min="5891" max="5891" width="20.625" style="20" customWidth="1"/>
    <col min="5892" max="6146" width="9" style="20"/>
    <col min="6147" max="6147" width="20.625" style="20" customWidth="1"/>
    <col min="6148" max="6402" width="9" style="20"/>
    <col min="6403" max="6403" width="20.625" style="20" customWidth="1"/>
    <col min="6404" max="6658" width="9" style="20"/>
    <col min="6659" max="6659" width="20.625" style="20" customWidth="1"/>
    <col min="6660" max="6914" width="9" style="20"/>
    <col min="6915" max="6915" width="20.625" style="20" customWidth="1"/>
    <col min="6916" max="7170" width="9" style="20"/>
    <col min="7171" max="7171" width="20.625" style="20" customWidth="1"/>
    <col min="7172" max="7426" width="9" style="20"/>
    <col min="7427" max="7427" width="20.625" style="20" customWidth="1"/>
    <col min="7428" max="7682" width="9" style="20"/>
    <col min="7683" max="7683" width="20.625" style="20" customWidth="1"/>
    <col min="7684" max="7938" width="9" style="20"/>
    <col min="7939" max="7939" width="20.625" style="20" customWidth="1"/>
    <col min="7940" max="8194" width="9" style="20"/>
    <col min="8195" max="8195" width="20.625" style="20" customWidth="1"/>
    <col min="8196" max="8450" width="9" style="20"/>
    <col min="8451" max="8451" width="20.625" style="20" customWidth="1"/>
    <col min="8452" max="8706" width="9" style="20"/>
    <col min="8707" max="8707" width="20.625" style="20" customWidth="1"/>
    <col min="8708" max="8962" width="9" style="20"/>
    <col min="8963" max="8963" width="20.625" style="20" customWidth="1"/>
    <col min="8964" max="9218" width="9" style="20"/>
    <col min="9219" max="9219" width="20.625" style="20" customWidth="1"/>
    <col min="9220" max="9474" width="9" style="20"/>
    <col min="9475" max="9475" width="20.625" style="20" customWidth="1"/>
    <col min="9476" max="9730" width="9" style="20"/>
    <col min="9731" max="9731" width="20.625" style="20" customWidth="1"/>
    <col min="9732" max="9986" width="9" style="20"/>
    <col min="9987" max="9987" width="20.625" style="20" customWidth="1"/>
    <col min="9988" max="10242" width="9" style="20"/>
    <col min="10243" max="10243" width="20.625" style="20" customWidth="1"/>
    <col min="10244" max="10498" width="9" style="20"/>
    <col min="10499" max="10499" width="20.625" style="20" customWidth="1"/>
    <col min="10500" max="10754" width="9" style="20"/>
    <col min="10755" max="10755" width="20.625" style="20" customWidth="1"/>
    <col min="10756" max="11010" width="9" style="20"/>
    <col min="11011" max="11011" width="20.625" style="20" customWidth="1"/>
    <col min="11012" max="11266" width="9" style="20"/>
    <col min="11267" max="11267" width="20.625" style="20" customWidth="1"/>
    <col min="11268" max="11522" width="9" style="20"/>
    <col min="11523" max="11523" width="20.625" style="20" customWidth="1"/>
    <col min="11524" max="11778" width="9" style="20"/>
    <col min="11779" max="11779" width="20.625" style="20" customWidth="1"/>
    <col min="11780" max="12034" width="9" style="20"/>
    <col min="12035" max="12035" width="20.625" style="20" customWidth="1"/>
    <col min="12036" max="12290" width="9" style="20"/>
    <col min="12291" max="12291" width="20.625" style="20" customWidth="1"/>
    <col min="12292" max="12546" width="9" style="20"/>
    <col min="12547" max="12547" width="20.625" style="20" customWidth="1"/>
    <col min="12548" max="12802" width="9" style="20"/>
    <col min="12803" max="12803" width="20.625" style="20" customWidth="1"/>
    <col min="12804" max="13058" width="9" style="20"/>
    <col min="13059" max="13059" width="20.625" style="20" customWidth="1"/>
    <col min="13060" max="13314" width="9" style="20"/>
    <col min="13315" max="13315" width="20.625" style="20" customWidth="1"/>
    <col min="13316" max="13570" width="9" style="20"/>
    <col min="13571" max="13571" width="20.625" style="20" customWidth="1"/>
    <col min="13572" max="13826" width="9" style="20"/>
    <col min="13827" max="13827" width="20.625" style="20" customWidth="1"/>
    <col min="13828" max="14082" width="9" style="20"/>
    <col min="14083" max="14083" width="20.625" style="20" customWidth="1"/>
    <col min="14084" max="14338" width="9" style="20"/>
    <col min="14339" max="14339" width="20.625" style="20" customWidth="1"/>
    <col min="14340" max="14594" width="9" style="20"/>
    <col min="14595" max="14595" width="20.625" style="20" customWidth="1"/>
    <col min="14596" max="14850" width="9" style="20"/>
    <col min="14851" max="14851" width="20.625" style="20" customWidth="1"/>
    <col min="14852" max="15106" width="9" style="20"/>
    <col min="15107" max="15107" width="20.625" style="20" customWidth="1"/>
    <col min="15108" max="15362" width="9" style="20"/>
    <col min="15363" max="15363" width="20.625" style="20" customWidth="1"/>
    <col min="15364" max="15618" width="9" style="20"/>
    <col min="15619" max="15619" width="20.625" style="20" customWidth="1"/>
    <col min="15620" max="15874" width="9" style="20"/>
    <col min="15875" max="15875" width="20.625" style="20" customWidth="1"/>
    <col min="15876" max="16130" width="9" style="20"/>
    <col min="16131" max="16131" width="20.625" style="20" customWidth="1"/>
    <col min="16132" max="16384" width="9" style="20"/>
  </cols>
  <sheetData>
    <row r="2" spans="2:9" ht="17.25">
      <c r="B2" s="402" t="s">
        <v>128</v>
      </c>
      <c r="C2" s="402"/>
      <c r="D2" s="58" t="str">
        <f>IF(COUNTIF(B7:B120,"NG")=0,IF(D3="OK","OK","NG"),"NG")</f>
        <v>NG</v>
      </c>
      <c r="F2" s="53" t="s">
        <v>127</v>
      </c>
      <c r="G2" s="53" t="s">
        <v>126</v>
      </c>
      <c r="H2" s="53" t="s">
        <v>125</v>
      </c>
      <c r="I2" s="53" t="s">
        <v>124</v>
      </c>
    </row>
    <row r="3" spans="2:9" ht="17.25">
      <c r="B3" s="402" t="s">
        <v>123</v>
      </c>
      <c r="C3" s="402"/>
      <c r="D3" s="58" t="str">
        <f>IF(F3="OK", IF(COUNTIF(B7:B120,"NG")=0,"OK","NG"),"NG")</f>
        <v>NG</v>
      </c>
      <c r="F3" s="53" t="s">
        <v>204</v>
      </c>
      <c r="G3" s="53">
        <f>COUNTIF(B7:B120,"NG")</f>
        <v>20</v>
      </c>
      <c r="H3" s="53">
        <f>COUNTIF(C7:C120,"NG")</f>
        <v>0</v>
      </c>
      <c r="I3" s="53">
        <f>G3+H3</f>
        <v>20</v>
      </c>
    </row>
    <row r="4" spans="2:9">
      <c r="B4" s="57"/>
      <c r="C4" s="57"/>
    </row>
    <row r="6" spans="2:9">
      <c r="B6" s="56" t="s">
        <v>122</v>
      </c>
      <c r="C6" s="56" t="s">
        <v>121</v>
      </c>
      <c r="D6" s="56" t="s">
        <v>120</v>
      </c>
    </row>
    <row r="7" spans="2:9">
      <c r="B7" s="55" t="str">
        <f t="shared" ref="B7:B8" si="0">IF(D7="","NG","OK")</f>
        <v>OK</v>
      </c>
      <c r="C7" s="54" t="s">
        <v>187</v>
      </c>
      <c r="D7" s="53" t="str">
        <f>IF(お客様情報!F9= "","",お客様情報!F9)</f>
        <v>ＪＮ一</v>
      </c>
    </row>
    <row r="8" spans="2:9">
      <c r="B8" s="55" t="str">
        <f t="shared" si="0"/>
        <v>NG</v>
      </c>
      <c r="C8" s="54" t="s">
        <v>180</v>
      </c>
      <c r="D8" s="53" t="str">
        <f>IF(お客様情報!F10= "","",お客様情報!F10)</f>
        <v/>
      </c>
    </row>
    <row r="9" spans="2:9">
      <c r="B9" s="55" t="str">
        <f>IF(D9="","NG","OK")</f>
        <v>NG</v>
      </c>
      <c r="C9" s="54" t="s">
        <v>119</v>
      </c>
      <c r="D9" s="53" t="str">
        <f>IF(お客様情報!F11= "","",お客様情報!F11)</f>
        <v/>
      </c>
      <c r="F9" s="54" t="s">
        <v>118</v>
      </c>
      <c r="G9" s="53" t="b">
        <v>0</v>
      </c>
    </row>
    <row r="10" spans="2:9">
      <c r="B10" s="55" t="str">
        <f t="shared" ref="B10:B25" si="1">IF(D10="","NG","OK")</f>
        <v>NG</v>
      </c>
      <c r="C10" s="54" t="s">
        <v>117</v>
      </c>
      <c r="D10" s="53" t="str">
        <f>IF(お客様情報!N8= "","",お客様情報!N8)</f>
        <v/>
      </c>
      <c r="F10" s="54" t="s">
        <v>20</v>
      </c>
      <c r="G10" s="53">
        <f>IF(G11=TRUE,2,IF(G12=TRUE,3,1))</f>
        <v>1</v>
      </c>
    </row>
    <row r="11" spans="2:9">
      <c r="B11" s="55" t="str">
        <f t="shared" si="1"/>
        <v>OK</v>
      </c>
      <c r="C11" s="54" t="s">
        <v>116</v>
      </c>
      <c r="D11" s="53" t="str">
        <f>IF(お客様情報!N9= "","",お客様情報!N9)</f>
        <v>新規</v>
      </c>
      <c r="F11" s="54" t="s">
        <v>115</v>
      </c>
      <c r="G11" s="53" t="b">
        <v>0</v>
      </c>
    </row>
    <row r="12" spans="2:9">
      <c r="B12" s="55" t="str">
        <f t="shared" si="1"/>
        <v>NG</v>
      </c>
      <c r="C12" s="54" t="s">
        <v>114</v>
      </c>
      <c r="D12" s="53" t="str">
        <f>IF(お客様情報!N11= "","",お客様情報!N11)</f>
        <v/>
      </c>
      <c r="F12" s="54" t="s">
        <v>113</v>
      </c>
      <c r="G12" s="53" t="b">
        <v>0</v>
      </c>
    </row>
    <row r="13" spans="2:9">
      <c r="B13" s="55" t="str">
        <f>IF(D13="","NG","OK")</f>
        <v>OK</v>
      </c>
      <c r="C13" s="54" t="s">
        <v>78</v>
      </c>
      <c r="D13" s="53" t="str">
        <f>IF(お客様情報!F17= "","",お客様情報!F17)</f>
        <v>JAPNT13</v>
      </c>
    </row>
    <row r="14" spans="2:9">
      <c r="B14" s="55" t="str">
        <f>IF(D14="","OK","OK")</f>
        <v>OK</v>
      </c>
      <c r="C14" s="54" t="s">
        <v>77</v>
      </c>
      <c r="D14" s="53" t="str">
        <f>IF(お客様情報!F18= "","",お客様情報!F18)</f>
        <v/>
      </c>
    </row>
    <row r="15" spans="2:9">
      <c r="B15" s="55" t="str">
        <f>IF(D15="","NG","OK")</f>
        <v>OK</v>
      </c>
      <c r="C15" s="54" t="s">
        <v>76</v>
      </c>
      <c r="D15" s="53" t="str">
        <f>IF(お客様情報!F19= "","",お客様情報!F19)</f>
        <v>GRP-36500</v>
      </c>
    </row>
    <row r="16" spans="2:9">
      <c r="B16" s="55" t="str">
        <f>IF(D16="",IF(D11="コンフィグ設定変更","NG","OK"),"OK")</f>
        <v>OK</v>
      </c>
      <c r="C16" s="54" t="s">
        <v>91</v>
      </c>
      <c r="D16" s="53" t="str">
        <f>IF(お客様情報!N13= "","",お客様情報!N13)</f>
        <v>無</v>
      </c>
    </row>
    <row r="17" spans="2:6">
      <c r="B17" s="55" t="str">
        <f>IF(D17="","OK","OK")</f>
        <v>OK</v>
      </c>
      <c r="C17" s="54" t="s">
        <v>85</v>
      </c>
      <c r="D17" s="53" t="str">
        <f>IF(お客様情報!I21= "","",お客様情報!I21)</f>
        <v/>
      </c>
    </row>
    <row r="18" spans="2:6">
      <c r="B18" s="55" t="str">
        <f t="shared" si="1"/>
        <v>NG</v>
      </c>
      <c r="C18" s="54" t="s">
        <v>89</v>
      </c>
      <c r="D18" s="53" t="str">
        <f>IF(お客様情報!I22= "","",お客様情報!I22)</f>
        <v/>
      </c>
    </row>
    <row r="19" spans="2:6">
      <c r="B19" s="55" t="str">
        <f>IF(D19="","OK","OK")</f>
        <v>OK</v>
      </c>
      <c r="C19" s="54" t="s">
        <v>85</v>
      </c>
      <c r="D19" s="53" t="str">
        <f>IF(お客様情報!I23= "","",お客様情報!I23)</f>
        <v/>
      </c>
    </row>
    <row r="20" spans="2:6">
      <c r="B20" s="55" t="str">
        <f>IF(D20="","OK","OK")</f>
        <v>OK</v>
      </c>
      <c r="C20" s="54" t="s">
        <v>88</v>
      </c>
      <c r="D20" s="53" t="str">
        <f>IF(お客様情報!I24= "","",お客様情報!I24)</f>
        <v/>
      </c>
    </row>
    <row r="21" spans="2:6">
      <c r="B21" s="55" t="str">
        <f>IF(D21="","OK","OK")</f>
        <v>OK</v>
      </c>
      <c r="C21" s="54" t="s">
        <v>85</v>
      </c>
      <c r="D21" s="53" t="str">
        <f>IF(お客様情報!I25= "","",お客様情報!I25)</f>
        <v/>
      </c>
    </row>
    <row r="22" spans="2:6">
      <c r="B22" s="55" t="str">
        <f t="shared" si="1"/>
        <v>NG</v>
      </c>
      <c r="C22" s="54" t="s">
        <v>87</v>
      </c>
      <c r="D22" s="53" t="str">
        <f>IF(お客様情報!I26= "","",お客様情報!I26)</f>
        <v/>
      </c>
    </row>
    <row r="23" spans="2:6">
      <c r="B23" s="55" t="str">
        <f t="shared" si="1"/>
        <v>NG</v>
      </c>
      <c r="C23" s="54" t="s">
        <v>86</v>
      </c>
      <c r="D23" s="53" t="str">
        <f>IF(お客様情報!I27= "","",お客様情報!I27)</f>
        <v/>
      </c>
    </row>
    <row r="24" spans="2:6">
      <c r="B24" s="55" t="str">
        <f>IF(D24="","OK","OK")</f>
        <v>OK</v>
      </c>
      <c r="C24" s="54" t="s">
        <v>85</v>
      </c>
      <c r="D24" s="53" t="str">
        <f>IF(お客様情報!I28= "","",お客様情報!I28)</f>
        <v/>
      </c>
    </row>
    <row r="25" spans="2:6">
      <c r="B25" s="55" t="str">
        <f t="shared" si="1"/>
        <v>NG</v>
      </c>
      <c r="C25" s="54" t="s">
        <v>84</v>
      </c>
      <c r="D25" s="53" t="str">
        <f>IF(お客様情報!I29= "","",お客様情報!I29)</f>
        <v/>
      </c>
    </row>
    <row r="26" spans="2:6">
      <c r="B26" s="55" t="str">
        <f>IF(D26="","NG","OK")</f>
        <v>NG</v>
      </c>
      <c r="C26" s="54" t="s">
        <v>83</v>
      </c>
      <c r="D26" s="53" t="str">
        <f>IF(お客様情報!I30= "","",お客様情報!I30)</f>
        <v/>
      </c>
    </row>
    <row r="27" spans="2:6">
      <c r="B27" s="55" t="str">
        <f>IF(D27="",IF(G9=TRUE,"OK","OK"),IF(G9=FALSE,"OK","OK"))</f>
        <v>OK</v>
      </c>
      <c r="C27" s="54" t="s">
        <v>85</v>
      </c>
      <c r="D27" s="53" t="str">
        <f>IF(お客様情報!I35= "","",お客様情報!I35)</f>
        <v/>
      </c>
      <c r="F27" s="20" t="s">
        <v>92</v>
      </c>
    </row>
    <row r="28" spans="2:6">
      <c r="B28" s="55" t="str">
        <f>IF(D28="",IF(G9=TRUE,"OK","NG"),IF(G9=FALSE,"OK","NG"))</f>
        <v>NG</v>
      </c>
      <c r="C28" s="54" t="s">
        <v>89</v>
      </c>
      <c r="D28" s="53" t="str">
        <f>IF(お客様情報!I36= "","",お客様情報!I36)</f>
        <v/>
      </c>
      <c r="F28" s="20" t="s">
        <v>79</v>
      </c>
    </row>
    <row r="29" spans="2:6">
      <c r="B29" s="55" t="str">
        <f>IF(D29="",IF(G9=TRUE,"OK","OK"),IF(G9=FALSE,"OK","OK"))</f>
        <v>OK</v>
      </c>
      <c r="C29" s="54" t="s">
        <v>85</v>
      </c>
      <c r="D29" s="53" t="str">
        <f>IF(お客様情報!I37= "","",お客様情報!I37)</f>
        <v/>
      </c>
      <c r="F29" s="20" t="s">
        <v>79</v>
      </c>
    </row>
    <row r="30" spans="2:6">
      <c r="B30" s="55" t="str">
        <f>IF(D30="",IF(G9=TRUE,"OK","OK"),IF(G9=FALSE,"OK","NG"))</f>
        <v>OK</v>
      </c>
      <c r="C30" s="54" t="s">
        <v>88</v>
      </c>
      <c r="D30" s="53" t="str">
        <f>IF(お客様情報!I38= "","",お客様情報!I38)</f>
        <v/>
      </c>
      <c r="F30" s="20" t="s">
        <v>79</v>
      </c>
    </row>
    <row r="31" spans="2:6">
      <c r="B31" s="55" t="str">
        <f>IF(D31="",IF(G9=TRUE,"OK","OK"),IF(G9=FALSE,"OK","OK"))</f>
        <v>OK</v>
      </c>
      <c r="C31" s="54" t="s">
        <v>85</v>
      </c>
      <c r="D31" s="53" t="str">
        <f>IF(お客様情報!I39= "","",お客様情報!I39)</f>
        <v/>
      </c>
      <c r="F31" s="20" t="s">
        <v>79</v>
      </c>
    </row>
    <row r="32" spans="2:6">
      <c r="B32" s="55" t="str">
        <f>IF(D32="",IF(G9=TRUE,"OK","NG"),IF(G9=FALSE,"OK","NG"))</f>
        <v>NG</v>
      </c>
      <c r="C32" s="54" t="s">
        <v>87</v>
      </c>
      <c r="D32" s="53" t="str">
        <f>IF(お客様情報!I40= "","",お客様情報!I40)</f>
        <v/>
      </c>
      <c r="F32" s="20" t="s">
        <v>79</v>
      </c>
    </row>
    <row r="33" spans="2:6">
      <c r="B33" s="55" t="str">
        <f>IF(D33="",IF(G9=TRUE,"OK","NG"),IF(G9=FALSE,"OK","NG"))</f>
        <v>NG</v>
      </c>
      <c r="C33" s="54" t="s">
        <v>86</v>
      </c>
      <c r="D33" s="53" t="str">
        <f>IF(お客様情報!I41= "","",お客様情報!I41)</f>
        <v/>
      </c>
      <c r="F33" s="20" t="s">
        <v>79</v>
      </c>
    </row>
    <row r="34" spans="2:6">
      <c r="B34" s="55" t="str">
        <f>IF(D34="",IF(G9=TRUE,"OK","OK"),IF(G9=FALSE,"OK","OK"))</f>
        <v>OK</v>
      </c>
      <c r="C34" s="54" t="s">
        <v>85</v>
      </c>
      <c r="D34" s="53" t="str">
        <f>IF(お客様情報!I42= "","",お客様情報!I42)</f>
        <v/>
      </c>
      <c r="F34" s="20" t="s">
        <v>79</v>
      </c>
    </row>
    <row r="35" spans="2:6">
      <c r="B35" s="55" t="str">
        <f>IF(D35="",IF(G9=TRUE,"OK","NG"),IF(G9=FALSE,"OK","NG"))</f>
        <v>NG</v>
      </c>
      <c r="C35" s="54" t="s">
        <v>84</v>
      </c>
      <c r="D35" s="53" t="str">
        <f>IF(お客様情報!I43= "","",お客様情報!I43)</f>
        <v/>
      </c>
      <c r="F35" s="20" t="s">
        <v>79</v>
      </c>
    </row>
    <row r="36" spans="2:6">
      <c r="B36" s="55" t="str">
        <f>IF(D36="",IF(G9=TRUE,"OK","NG"),IF(G9=FALSE,"OK","NG"))</f>
        <v>NG</v>
      </c>
      <c r="C36" s="54" t="s">
        <v>83</v>
      </c>
      <c r="D36" s="53" t="str">
        <f>IF(お客様情報!I44= "","",お客様情報!I44)</f>
        <v/>
      </c>
      <c r="F36" s="20" t="s">
        <v>79</v>
      </c>
    </row>
    <row r="37" spans="2:6">
      <c r="B37" s="55" t="str">
        <f>IF(D37="","OK",IF(G9=FALSE,"OK","NG"))</f>
        <v>OK</v>
      </c>
      <c r="C37" s="54" t="s">
        <v>82</v>
      </c>
      <c r="D37" s="53" t="str">
        <f>IF(お客様情報!I45= "","",お客様情報!I45)</f>
        <v/>
      </c>
      <c r="F37" s="20" t="s">
        <v>92</v>
      </c>
    </row>
    <row r="38" spans="2:6">
      <c r="B38" s="55" t="str">
        <f>IF(D38="","OK",IF(G9=FALSE,"OK","NG"))</f>
        <v>OK</v>
      </c>
      <c r="C38" s="54" t="s">
        <v>80</v>
      </c>
      <c r="D38" s="53" t="str">
        <f>IF(お客様情報!I46= "","",お客様情報!I46)</f>
        <v/>
      </c>
      <c r="F38" s="20" t="s">
        <v>79</v>
      </c>
    </row>
    <row r="39" spans="2:6">
      <c r="B39" s="55" t="str">
        <f>IF(D39="",IF(G10&lt;&gt;1,"OK","OK"),IF(G10=1,"OK","OK"))</f>
        <v>OK</v>
      </c>
      <c r="C39" s="54" t="s">
        <v>85</v>
      </c>
      <c r="D39" s="53" t="str">
        <f>IF(お客様情報!I51= "","",お客様情報!I51)</f>
        <v/>
      </c>
      <c r="F39" s="20" t="s">
        <v>90</v>
      </c>
    </row>
    <row r="40" spans="2:6">
      <c r="B40" s="55" t="str">
        <f>IF(D40="",IF(G10&lt;&gt;1,"OK","NG"),IF(G10=1,"OK","NG"))</f>
        <v>NG</v>
      </c>
      <c r="C40" s="54" t="s">
        <v>89</v>
      </c>
      <c r="D40" s="53" t="str">
        <f>IF(お客様情報!I52= "","",お客様情報!I52)</f>
        <v/>
      </c>
      <c r="F40" s="20" t="s">
        <v>79</v>
      </c>
    </row>
    <row r="41" spans="2:6">
      <c r="B41" s="55" t="str">
        <f>IF(D41="",IF(G10&lt;&gt;1,"OK","OK"),IF(G10=1,"OK","OK"))</f>
        <v>OK</v>
      </c>
      <c r="C41" s="54" t="s">
        <v>85</v>
      </c>
      <c r="D41" s="53" t="str">
        <f>IF(お客様情報!I53= "","",お客様情報!I53)</f>
        <v/>
      </c>
      <c r="F41" s="20" t="s">
        <v>79</v>
      </c>
    </row>
    <row r="42" spans="2:6">
      <c r="B42" s="55" t="str">
        <f>IF(D42="",IF(G10&lt;&gt;1,"OK","OK"),IF(G10=1,"OK","NG"))</f>
        <v>OK</v>
      </c>
      <c r="C42" s="54" t="s">
        <v>88</v>
      </c>
      <c r="D42" s="53" t="str">
        <f>IF(お客様情報!I54= "","",お客様情報!I54)</f>
        <v/>
      </c>
      <c r="F42" s="20" t="s">
        <v>79</v>
      </c>
    </row>
    <row r="43" spans="2:6">
      <c r="B43" s="55" t="str">
        <f>IF(D43="",IF(G10&lt;&gt;1,"OK","OK"),IF(G10=1,"OK","OK"))</f>
        <v>OK</v>
      </c>
      <c r="C43" s="54" t="s">
        <v>85</v>
      </c>
      <c r="D43" s="53" t="str">
        <f>IF(お客様情報!I55= "","",お客様情報!I55)</f>
        <v/>
      </c>
      <c r="F43" s="20" t="s">
        <v>79</v>
      </c>
    </row>
    <row r="44" spans="2:6">
      <c r="B44" s="55" t="str">
        <f>IF(D44="",IF(G10&lt;&gt;1,"OK","NG"),IF(G10=1,"OK","NG"))</f>
        <v>NG</v>
      </c>
      <c r="C44" s="54" t="s">
        <v>87</v>
      </c>
      <c r="D44" s="53" t="str">
        <f>IF(お客様情報!I56= "","",お客様情報!I56)</f>
        <v/>
      </c>
      <c r="F44" s="20" t="s">
        <v>79</v>
      </c>
    </row>
    <row r="45" spans="2:6">
      <c r="B45" s="55" t="str">
        <f>IF(D45="",IF(G10&lt;&gt;1,"OK","NG"),IF(G10=1,"OK","NG"))</f>
        <v>NG</v>
      </c>
      <c r="C45" s="54" t="s">
        <v>86</v>
      </c>
      <c r="D45" s="53" t="str">
        <f>IF(お客様情報!I57= "","",お客様情報!I57)</f>
        <v/>
      </c>
      <c r="F45" s="20" t="s">
        <v>79</v>
      </c>
    </row>
    <row r="46" spans="2:6">
      <c r="B46" s="55" t="str">
        <f>IF(D46="",IF(G10&lt;&gt;1,"OK","OK"),IF(G10=1,"OK","OK"))</f>
        <v>OK</v>
      </c>
      <c r="C46" s="54" t="s">
        <v>85</v>
      </c>
      <c r="D46" s="53" t="str">
        <f>IF(お客様情報!I58= "","",お客様情報!I58)</f>
        <v/>
      </c>
      <c r="F46" s="20" t="s">
        <v>79</v>
      </c>
    </row>
    <row r="47" spans="2:6">
      <c r="B47" s="55" t="str">
        <f>IF(D47="",IF(G10&lt;&gt;1,"OK","NG"),IF(G10=1,"OK","NG"))</f>
        <v>NG</v>
      </c>
      <c r="C47" s="54" t="s">
        <v>84</v>
      </c>
      <c r="D47" s="53" t="str">
        <f>IF(お客様情報!I59= "","",お客様情報!I59)</f>
        <v/>
      </c>
      <c r="F47" s="20" t="s">
        <v>79</v>
      </c>
    </row>
    <row r="48" spans="2:6">
      <c r="B48" s="55" t="str">
        <f>IF(D48="",IF(G10&lt;&gt;1,"OK","NG"),IF(G10=1,"OK","NG"))</f>
        <v>NG</v>
      </c>
      <c r="C48" s="54" t="s">
        <v>83</v>
      </c>
      <c r="D48" s="53" t="str">
        <f>IF(お客様情報!I60= "","",お客様情報!I60)</f>
        <v/>
      </c>
      <c r="F48" s="20" t="s">
        <v>79</v>
      </c>
    </row>
    <row r="49" spans="2:6">
      <c r="B49" s="55" t="str">
        <f>IF(D49="","OK",IF(G10=1,"OK","NG"))</f>
        <v>OK</v>
      </c>
      <c r="C49" s="54" t="s">
        <v>82</v>
      </c>
      <c r="D49" s="53" t="str">
        <f>IF(お客様情報!I61= "","",お客様情報!I61)</f>
        <v/>
      </c>
      <c r="F49" s="20" t="s">
        <v>81</v>
      </c>
    </row>
    <row r="50" spans="2:6">
      <c r="B50" s="55" t="str">
        <f>IF(D50="","OK",IF(G10=1,"OK","NG"))</f>
        <v>OK</v>
      </c>
      <c r="C50" s="54" t="s">
        <v>80</v>
      </c>
      <c r="D50" s="53" t="str">
        <f>IF(お客様情報!I62= "","",お客様情報!I62)</f>
        <v/>
      </c>
      <c r="F50" s="20" t="s">
        <v>79</v>
      </c>
    </row>
    <row r="51" spans="2:6">
      <c r="B51" s="55" t="str">
        <f>IF(D51="","OK","OK")</f>
        <v>OK</v>
      </c>
      <c r="C51" s="54" t="s">
        <v>85</v>
      </c>
      <c r="D51" s="53" t="str">
        <f>IF(お客様情報!I69= "","",お客様情報!I69)</f>
        <v/>
      </c>
      <c r="F51" s="20" t="s">
        <v>162</v>
      </c>
    </row>
    <row r="52" spans="2:6">
      <c r="B52" s="55" t="str">
        <f t="shared" ref="B52:B57" si="2">IF(D52="","OK","OK")</f>
        <v>OK</v>
      </c>
      <c r="C52" s="54" t="s">
        <v>89</v>
      </c>
      <c r="D52" s="53" t="str">
        <f>IF(お客様情報!I70= "","",お客様情報!I70)</f>
        <v/>
      </c>
      <c r="F52" s="20" t="s">
        <v>79</v>
      </c>
    </row>
    <row r="53" spans="2:6">
      <c r="B53" s="55" t="str">
        <f t="shared" si="2"/>
        <v>OK</v>
      </c>
      <c r="C53" s="54" t="s">
        <v>85</v>
      </c>
      <c r="D53" s="53" t="str">
        <f>IF(お客様情報!I71= "","",お客様情報!I71)</f>
        <v/>
      </c>
      <c r="F53" s="20" t="s">
        <v>79</v>
      </c>
    </row>
    <row r="54" spans="2:6">
      <c r="B54" s="55" t="str">
        <f t="shared" si="2"/>
        <v>OK</v>
      </c>
      <c r="C54" s="54" t="s">
        <v>88</v>
      </c>
      <c r="D54" s="53" t="str">
        <f>IF(お客様情報!I72= "","",お客様情報!I72)</f>
        <v/>
      </c>
      <c r="F54" s="20" t="s">
        <v>79</v>
      </c>
    </row>
    <row r="55" spans="2:6">
      <c r="B55" s="55" t="str">
        <f t="shared" si="2"/>
        <v>OK</v>
      </c>
      <c r="C55" s="54" t="s">
        <v>85</v>
      </c>
      <c r="D55" s="53" t="str">
        <f>IF(お客様情報!I73= "","",お客様情報!I73)</f>
        <v/>
      </c>
      <c r="F55" s="20" t="s">
        <v>79</v>
      </c>
    </row>
    <row r="56" spans="2:6">
      <c r="B56" s="55" t="str">
        <f t="shared" si="2"/>
        <v>OK</v>
      </c>
      <c r="C56" s="54" t="s">
        <v>87</v>
      </c>
      <c r="D56" s="53" t="str">
        <f>IF(お客様情報!I74= "","",お客様情報!I74)</f>
        <v/>
      </c>
      <c r="F56" s="20" t="s">
        <v>79</v>
      </c>
    </row>
    <row r="57" spans="2:6">
      <c r="B57" s="55" t="str">
        <f t="shared" si="2"/>
        <v>OK</v>
      </c>
      <c r="C57" s="54" t="s">
        <v>83</v>
      </c>
      <c r="D57" s="53" t="str">
        <f>IF(お客様情報!I75= "","",お客様情報!I75)</f>
        <v/>
      </c>
      <c r="F57" s="20" t="s">
        <v>79</v>
      </c>
    </row>
    <row r="59" spans="2:6">
      <c r="B59" s="55" t="str">
        <f>IF(D59="","NG","OK")</f>
        <v>OK</v>
      </c>
      <c r="C59" s="54" t="s">
        <v>112</v>
      </c>
      <c r="D59" s="53" t="str">
        <f>IF(インターフェース設定!H4= "","",インターフェース設定!H4)</f>
        <v>DHCP</v>
      </c>
    </row>
    <row r="60" spans="2:6">
      <c r="B60" s="55" t="str">
        <f>IF(OR(D60=""),IF(OR(D59="固定IPアドレス",D59="DHCP"),"OK","NG"),"OK")</f>
        <v>OK</v>
      </c>
      <c r="C60" s="54" t="s">
        <v>150</v>
      </c>
      <c r="D60" s="53" t="str">
        <f>IF(インターフェース設定!N7= "","",インターフェース設定!N7)</f>
        <v/>
      </c>
    </row>
    <row r="61" spans="2:6">
      <c r="B61" s="55" t="str">
        <f>IF(OR(D61=""),IF(OR(D59="固定IPアドレス",D59="DHCP"),"OK","NG"),"OK")</f>
        <v>OK</v>
      </c>
      <c r="C61" s="54" t="s">
        <v>148</v>
      </c>
      <c r="D61" s="53" t="str">
        <f>IF(インターフェース設定!N8= "","",インターフェース設定!N8)</f>
        <v/>
      </c>
    </row>
    <row r="62" spans="2:6">
      <c r="B62" s="55" t="str">
        <f>IF(OR(D62="",F62=""),IF(OR(D59="PPPoE",D59="DHCP"),"OK","NG"),"OK")</f>
        <v>OK</v>
      </c>
      <c r="C62" s="54" t="s">
        <v>111</v>
      </c>
      <c r="D62" s="53" t="str">
        <f>IF(インターフェース設定!N10= "","",インターフェース設定!N10)</f>
        <v/>
      </c>
      <c r="E62" s="54" t="s">
        <v>99</v>
      </c>
      <c r="F62" s="53" t="str">
        <f>IF(インターフェース設定!V10= "","",インターフェース設定!V10)</f>
        <v/>
      </c>
    </row>
    <row r="63" spans="2:6">
      <c r="B63" s="55" t="str">
        <f>IF(OR(D63=""),IF(OR(D59="PPPoE",D59="DHCP"),"OK","NG"),"OK")</f>
        <v>OK</v>
      </c>
      <c r="C63" s="54" t="s">
        <v>110</v>
      </c>
      <c r="D63" s="53" t="str">
        <f>IF(インターフェース設定!N11= "","",インターフェース設定!N11)</f>
        <v/>
      </c>
      <c r="E63" s="66" t="s">
        <v>99</v>
      </c>
      <c r="F63" s="66" t="str">
        <f>IF(インターフェース設定!V11= "","",インターフェース設定!V11)</f>
        <v/>
      </c>
    </row>
    <row r="64" spans="2:6">
      <c r="B64" s="55" t="str">
        <f>IF(AND(D64&lt;&gt;"",F64&lt;&gt;""),"OK","NG")</f>
        <v>OK</v>
      </c>
      <c r="C64" s="54" t="s">
        <v>165</v>
      </c>
      <c r="D64" s="53" t="str">
        <f>IF(インターフェース設定!N17= "","",インターフェース設定!N17)</f>
        <v>192.168.200.1</v>
      </c>
      <c r="E64" s="54" t="s">
        <v>99</v>
      </c>
      <c r="F64" s="53">
        <f>IF(インターフェース設定!V17= "","",インターフェース設定!V17)</f>
        <v>24</v>
      </c>
    </row>
    <row r="65" spans="2:14">
      <c r="B65" s="76" t="str">
        <f>IF(AND(D65&lt;&gt;"",F65&lt;&gt;""),"OK","OK")</f>
        <v>OK</v>
      </c>
      <c r="C65" s="77" t="s">
        <v>166</v>
      </c>
      <c r="D65" s="77"/>
      <c r="E65" s="77" t="s">
        <v>99</v>
      </c>
      <c r="F65" s="77"/>
    </row>
    <row r="66" spans="2:14">
      <c r="B66" s="88" t="str">
        <f>IF(AND(D66="有"),IF(AND(D66="有",F66&lt;&gt;"",H66&lt;&gt;""),"OK","NG"),"OK")</f>
        <v>OK</v>
      </c>
      <c r="C66" s="54" t="s">
        <v>206</v>
      </c>
      <c r="D66" s="53" t="str">
        <f>IF(インターフェース設定!N18= "","",インターフェース設定!N18)</f>
        <v>有</v>
      </c>
      <c r="E66" s="54" t="s">
        <v>207</v>
      </c>
      <c r="F66" s="53" t="str">
        <f>IF(インターフェース設定!N19= "","",インターフェース設定!N19)</f>
        <v>192.168.200.2</v>
      </c>
      <c r="G66" s="54" t="s">
        <v>208</v>
      </c>
      <c r="H66" s="53" t="str">
        <f>IF(インターフェース設定!N20= "","",インターフェース設定!N20)</f>
        <v>192.168.200.30</v>
      </c>
    </row>
    <row r="67" spans="2:14">
      <c r="B67" s="63"/>
      <c r="C67" s="64" t="s">
        <v>109</v>
      </c>
      <c r="D67" s="64" t="s">
        <v>108</v>
      </c>
      <c r="E67" s="63"/>
      <c r="F67" s="63"/>
      <c r="G67" s="63"/>
      <c r="H67" s="63"/>
      <c r="I67" s="63"/>
      <c r="J67" s="63"/>
      <c r="K67" s="63"/>
      <c r="L67" s="63"/>
      <c r="M67" s="63"/>
      <c r="N67" s="63"/>
    </row>
    <row r="68" spans="2:14">
      <c r="B68" s="65" t="str">
        <f>IF(AND(D68="NG",D69="NG",D70="NG",D71="NG",D72="NG"),"NG",IF(AND(C68="OK",C69="OK",C70="OK",C71="OK",C72="OK"),"OK","NG"))</f>
        <v>OK</v>
      </c>
      <c r="C68" s="66" t="str">
        <f>IF(AND(F68="",H68="",J68="",L68="",N68=""),"OK",IF(AND(F68&lt;&gt;"",H68&lt;&gt;"",J68&lt;&gt;"",L68&lt;&gt;"",N68&lt;&gt;""),"OK","NG"))</f>
        <v>OK</v>
      </c>
      <c r="D68" s="67" t="s">
        <v>151</v>
      </c>
      <c r="E68" s="66" t="s">
        <v>107</v>
      </c>
      <c r="F68" s="66" t="s">
        <v>62</v>
      </c>
      <c r="G68" s="66" t="s">
        <v>99</v>
      </c>
      <c r="H68" s="66" t="s">
        <v>62</v>
      </c>
      <c r="I68" s="66" t="s">
        <v>106</v>
      </c>
      <c r="J68" s="66" t="s">
        <v>62</v>
      </c>
      <c r="K68" s="66" t="s">
        <v>105</v>
      </c>
      <c r="L68" s="66" t="s">
        <v>62</v>
      </c>
      <c r="M68" s="66" t="s">
        <v>104</v>
      </c>
      <c r="N68" s="66" t="s">
        <v>62</v>
      </c>
    </row>
    <row r="69" spans="2:14">
      <c r="B69" s="63"/>
      <c r="C69" s="66" t="str">
        <f>IF(AND(F69="",H69="",J69="",L69="",N69=""),"OK",IF(AND(F69&lt;&gt;"",H69&lt;&gt;"",J69&lt;&gt;"",L69&lt;&gt;"",N69&lt;&gt;""),"OK","NG"))</f>
        <v>OK</v>
      </c>
      <c r="D69" s="67" t="s">
        <v>134</v>
      </c>
      <c r="E69" s="66" t="s">
        <v>107</v>
      </c>
      <c r="F69" s="66" t="s">
        <v>62</v>
      </c>
      <c r="G69" s="66" t="s">
        <v>99</v>
      </c>
      <c r="H69" s="66" t="s">
        <v>62</v>
      </c>
      <c r="I69" s="66" t="s">
        <v>106</v>
      </c>
      <c r="J69" s="66" t="s">
        <v>62</v>
      </c>
      <c r="K69" s="66" t="s">
        <v>105</v>
      </c>
      <c r="L69" s="66" t="s">
        <v>62</v>
      </c>
      <c r="M69" s="66" t="s">
        <v>104</v>
      </c>
      <c r="N69" s="66" t="s">
        <v>62</v>
      </c>
    </row>
    <row r="70" spans="2:14">
      <c r="B70" s="63"/>
      <c r="C70" s="66" t="str">
        <f>IF(AND(F70="",H70="",J70="",L70="",N70=""),"OK",IF(AND(F70&lt;&gt;"",H70&lt;&gt;"",J70&lt;&gt;"",L70&lt;&gt;"",N70&lt;&gt;""),"OK","NG"))</f>
        <v>OK</v>
      </c>
      <c r="D70" s="67" t="s">
        <v>134</v>
      </c>
      <c r="E70" s="66" t="s">
        <v>107</v>
      </c>
      <c r="F70" s="66" t="s">
        <v>62</v>
      </c>
      <c r="G70" s="66" t="s">
        <v>99</v>
      </c>
      <c r="H70" s="66" t="s">
        <v>62</v>
      </c>
      <c r="I70" s="66" t="s">
        <v>106</v>
      </c>
      <c r="J70" s="66" t="s">
        <v>62</v>
      </c>
      <c r="K70" s="66" t="s">
        <v>105</v>
      </c>
      <c r="L70" s="66" t="s">
        <v>62</v>
      </c>
      <c r="M70" s="66" t="s">
        <v>104</v>
      </c>
      <c r="N70" s="66" t="s">
        <v>62</v>
      </c>
    </row>
    <row r="71" spans="2:14">
      <c r="B71" s="63"/>
      <c r="C71" s="66" t="str">
        <f>IF(AND(F71="",H71="",J71="",L71="",N71=""),"OK",IF(AND(F71&lt;&gt;"",H71&lt;&gt;"",J71&lt;&gt;"",L71&lt;&gt;"",N71&lt;&gt;""),"OK","NG"))</f>
        <v>OK</v>
      </c>
      <c r="D71" s="67" t="s">
        <v>134</v>
      </c>
      <c r="E71" s="66" t="s">
        <v>107</v>
      </c>
      <c r="F71" s="66" t="s">
        <v>62</v>
      </c>
      <c r="G71" s="66" t="s">
        <v>99</v>
      </c>
      <c r="H71" s="66" t="s">
        <v>62</v>
      </c>
      <c r="I71" s="66" t="s">
        <v>106</v>
      </c>
      <c r="J71" s="66" t="s">
        <v>62</v>
      </c>
      <c r="K71" s="66" t="s">
        <v>105</v>
      </c>
      <c r="L71" s="66" t="s">
        <v>62</v>
      </c>
      <c r="M71" s="66" t="s">
        <v>104</v>
      </c>
      <c r="N71" s="66" t="s">
        <v>62</v>
      </c>
    </row>
    <row r="72" spans="2:14">
      <c r="B72" s="63"/>
      <c r="C72" s="66" t="str">
        <f>IF(AND(F72="",H72="",J72="",L72="",N72=""),"OK",IF(AND(F72&lt;&gt;"",H72&lt;&gt;"",J72&lt;&gt;"",L72&lt;&gt;"",N72&lt;&gt;""),"OK","NG"))</f>
        <v>OK</v>
      </c>
      <c r="D72" s="67" t="s">
        <v>134</v>
      </c>
      <c r="E72" s="66" t="s">
        <v>107</v>
      </c>
      <c r="F72" s="66" t="s">
        <v>62</v>
      </c>
      <c r="G72" s="66" t="s">
        <v>99</v>
      </c>
      <c r="H72" s="66" t="s">
        <v>62</v>
      </c>
      <c r="I72" s="66" t="s">
        <v>106</v>
      </c>
      <c r="J72" s="66" t="s">
        <v>62</v>
      </c>
      <c r="K72" s="66" t="s">
        <v>105</v>
      </c>
      <c r="L72" s="66" t="s">
        <v>62</v>
      </c>
      <c r="M72" s="66" t="s">
        <v>104</v>
      </c>
      <c r="N72" s="66" t="s">
        <v>62</v>
      </c>
    </row>
    <row r="74" spans="2:14">
      <c r="B74" s="55" t="str">
        <f>IF(J74&lt;&gt;"disable",IF(OR(D74="",F74="",H74="",J74=""),"NG","OK"),"OK")</f>
        <v>OK</v>
      </c>
      <c r="C74" s="54" t="s">
        <v>103</v>
      </c>
      <c r="D74" s="53" t="s">
        <v>138</v>
      </c>
      <c r="E74" s="54" t="s">
        <v>135</v>
      </c>
      <c r="F74" s="53" t="str">
        <f>IF(パラメータ設定!H5= "","",パラメータ設定!H5)</f>
        <v>auto</v>
      </c>
      <c r="G74" s="54" t="s">
        <v>136</v>
      </c>
      <c r="H74" s="53" t="str">
        <f>IF(パラメータ設定!N5= "","",パラメータ設定!N5)</f>
        <v>vpn</v>
      </c>
      <c r="I74" s="54" t="s">
        <v>49</v>
      </c>
      <c r="J74" s="53" t="str">
        <f>IF(パラメータ設定!Q5= "","",パラメータ設定!Q5)</f>
        <v>enable</v>
      </c>
    </row>
    <row r="75" spans="2:14">
      <c r="B75" s="55" t="str">
        <f>IF(J75&lt;&gt;"disable",IF(OR(D75="",F75="",H75="",J75=""),"NG","OK"),"OK")</f>
        <v>OK</v>
      </c>
      <c r="C75" s="54" t="s">
        <v>102</v>
      </c>
      <c r="D75" s="53" t="s">
        <v>138</v>
      </c>
      <c r="E75" s="54" t="s">
        <v>135</v>
      </c>
      <c r="F75" s="53" t="str">
        <f>IF(パラメータ設定!H6= "","",パラメータ設定!H6)</f>
        <v>auto</v>
      </c>
      <c r="G75" s="54" t="s">
        <v>137</v>
      </c>
      <c r="H75" s="53" t="str">
        <f>IF(パラメータ設定!N6= "","",パラメータ設定!N6)</f>
        <v>vpn</v>
      </c>
      <c r="I75" s="54" t="s">
        <v>49</v>
      </c>
      <c r="J75" s="53" t="str">
        <f>IF(パラメータ設定!Q6= "","",パラメータ設定!Q6)</f>
        <v>enable</v>
      </c>
    </row>
    <row r="76" spans="2:14">
      <c r="B76" s="55" t="str">
        <f>IF(J76&lt;&gt;"disable",IF(OR(D76="",F76="",H76="",J76=""),"NG","OK"),"OK")</f>
        <v>OK</v>
      </c>
      <c r="C76" s="54" t="s">
        <v>101</v>
      </c>
      <c r="D76" s="53" t="s">
        <v>138</v>
      </c>
      <c r="E76" s="54" t="s">
        <v>135</v>
      </c>
      <c r="F76" s="53" t="str">
        <f>IF(パラメータ設定!H7= "","",パラメータ設定!H7)</f>
        <v>auto</v>
      </c>
      <c r="G76" s="54" t="s">
        <v>137</v>
      </c>
      <c r="H76" s="53" t="str">
        <f>IF(パラメータ設定!N7= "","",パラメータ設定!N7)</f>
        <v>vpn</v>
      </c>
      <c r="I76" s="54" t="s">
        <v>49</v>
      </c>
      <c r="J76" s="53" t="str">
        <f>IF(パラメータ設定!Q7= "","",パラメータ設定!Q7)</f>
        <v>enable</v>
      </c>
    </row>
    <row r="77" spans="2:14">
      <c r="B77" s="55" t="str">
        <f>IF(J77&lt;&gt;"disable",IF(OR(D77="",F77="",H77="",J77=""),"NG","OK"),"OK")</f>
        <v>OK</v>
      </c>
      <c r="C77" s="54" t="s">
        <v>100</v>
      </c>
      <c r="D77" s="53" t="s">
        <v>138</v>
      </c>
      <c r="E77" s="54" t="s">
        <v>135</v>
      </c>
      <c r="F77" s="53" t="str">
        <f>IF(パラメータ設定!H8= "","",パラメータ設定!H8)</f>
        <v>auto</v>
      </c>
      <c r="G77" s="54" t="s">
        <v>137</v>
      </c>
      <c r="H77" s="53" t="str">
        <f>IF(パラメータ設定!N8= "","",パラメータ設定!N8)</f>
        <v>internet</v>
      </c>
      <c r="I77" s="54" t="s">
        <v>49</v>
      </c>
      <c r="J77" s="53" t="str">
        <f>IF(パラメータ設定!Q8= "","",パラメータ設定!Q8)</f>
        <v>enable</v>
      </c>
    </row>
    <row r="78" spans="2:14">
      <c r="B78" s="55" t="str">
        <f>IF(D78="","OK","OK")</f>
        <v>OK</v>
      </c>
      <c r="C78" s="54" t="s">
        <v>139</v>
      </c>
      <c r="D78" s="53" t="str">
        <f>IF(パラメータ設定!H11= "","",パラメータ設定!H11)</f>
        <v/>
      </c>
    </row>
    <row r="79" spans="2:14">
      <c r="B79" s="55" t="str">
        <f>IF(D79="","NG","OK")</f>
        <v>OK</v>
      </c>
      <c r="C79" s="54" t="s">
        <v>140</v>
      </c>
      <c r="D79" s="53" t="str">
        <f>IF(パラメータ設定!H14= "","",パラメータ設定!H14)</f>
        <v>無</v>
      </c>
    </row>
    <row r="81" spans="2:16">
      <c r="B81" s="76" t="str">
        <f>IF(D81="","OK","OK")</f>
        <v>OK</v>
      </c>
      <c r="C81" s="77" t="s">
        <v>141</v>
      </c>
      <c r="D81" s="77"/>
    </row>
    <row r="82" spans="2:16">
      <c r="B82" s="76" t="str">
        <f>IF(D82="","OK","OK")</f>
        <v>OK</v>
      </c>
      <c r="C82" s="77" t="s">
        <v>142</v>
      </c>
      <c r="D82" s="77"/>
    </row>
    <row r="85" spans="2:16">
      <c r="B85" s="78" t="s">
        <v>181</v>
      </c>
      <c r="C85" s="77" t="str">
        <f t="shared" ref="C85:C100" si="3">IF(AND(F85="",H85="",J85="",L85="",N85="",P85=""),"OK",IF(AND(F85&lt;&gt;"",H85&lt;&gt;"",J85&lt;&gt;"",L85&lt;&gt;"",N85&lt;&gt;"",P85&lt;&gt;""),"OK","NG"))</f>
        <v>OK</v>
      </c>
      <c r="D85" s="76" t="str">
        <f t="shared" ref="D85:D100" si="4">IF(AND(F85&lt;&gt;"",H85&lt;&gt;"",J85&lt;&gt;"",L85&lt;&gt;"",N85&lt;&gt;"",P85&lt;&gt;""),"OK","NG")</f>
        <v>NG</v>
      </c>
      <c r="E85" s="77" t="s">
        <v>98</v>
      </c>
      <c r="F85" s="77"/>
      <c r="G85" s="77" t="s">
        <v>97</v>
      </c>
      <c r="H85" s="77"/>
      <c r="I85" s="77" t="s">
        <v>167</v>
      </c>
      <c r="J85" s="77"/>
      <c r="K85" s="77" t="s">
        <v>143</v>
      </c>
      <c r="L85" s="77"/>
      <c r="M85" s="77" t="s">
        <v>144</v>
      </c>
      <c r="N85" s="77"/>
      <c r="O85" s="77" t="s">
        <v>145</v>
      </c>
      <c r="P85" s="77"/>
    </row>
    <row r="86" spans="2:16">
      <c r="B86" s="79"/>
      <c r="C86" s="77" t="str">
        <f t="shared" si="3"/>
        <v>OK</v>
      </c>
      <c r="D86" s="76" t="str">
        <f t="shared" si="4"/>
        <v>NG</v>
      </c>
      <c r="E86" s="77" t="s">
        <v>98</v>
      </c>
      <c r="F86" s="77"/>
      <c r="G86" s="77" t="s">
        <v>97</v>
      </c>
      <c r="H86" s="77"/>
      <c r="I86" s="77" t="s">
        <v>167</v>
      </c>
      <c r="J86" s="77"/>
      <c r="K86" s="77" t="s">
        <v>143</v>
      </c>
      <c r="L86" s="77"/>
      <c r="M86" s="77" t="s">
        <v>144</v>
      </c>
      <c r="N86" s="77"/>
      <c r="O86" s="77" t="s">
        <v>145</v>
      </c>
      <c r="P86" s="77"/>
    </row>
    <row r="87" spans="2:16">
      <c r="B87" s="79"/>
      <c r="C87" s="77" t="str">
        <f t="shared" si="3"/>
        <v>OK</v>
      </c>
      <c r="D87" s="76" t="str">
        <f t="shared" si="4"/>
        <v>NG</v>
      </c>
      <c r="E87" s="77" t="s">
        <v>98</v>
      </c>
      <c r="F87" s="77"/>
      <c r="G87" s="77" t="s">
        <v>97</v>
      </c>
      <c r="H87" s="77"/>
      <c r="I87" s="77" t="s">
        <v>167</v>
      </c>
      <c r="J87" s="77"/>
      <c r="K87" s="77" t="s">
        <v>143</v>
      </c>
      <c r="L87" s="77"/>
      <c r="M87" s="77" t="s">
        <v>144</v>
      </c>
      <c r="N87" s="77"/>
      <c r="O87" s="77" t="s">
        <v>145</v>
      </c>
      <c r="P87" s="77"/>
    </row>
    <row r="88" spans="2:16">
      <c r="B88" s="79"/>
      <c r="C88" s="77" t="str">
        <f t="shared" si="3"/>
        <v>OK</v>
      </c>
      <c r="D88" s="76" t="str">
        <f t="shared" si="4"/>
        <v>NG</v>
      </c>
      <c r="E88" s="77" t="s">
        <v>98</v>
      </c>
      <c r="F88" s="77"/>
      <c r="G88" s="77" t="s">
        <v>97</v>
      </c>
      <c r="H88" s="77"/>
      <c r="I88" s="77" t="s">
        <v>167</v>
      </c>
      <c r="J88" s="77"/>
      <c r="K88" s="77" t="s">
        <v>143</v>
      </c>
      <c r="L88" s="77"/>
      <c r="M88" s="77" t="s">
        <v>144</v>
      </c>
      <c r="N88" s="77"/>
      <c r="O88" s="77" t="s">
        <v>145</v>
      </c>
      <c r="P88" s="77"/>
    </row>
    <row r="89" spans="2:16">
      <c r="B89" s="79"/>
      <c r="C89" s="77" t="str">
        <f t="shared" si="3"/>
        <v>OK</v>
      </c>
      <c r="D89" s="76" t="str">
        <f t="shared" si="4"/>
        <v>NG</v>
      </c>
      <c r="E89" s="77" t="s">
        <v>98</v>
      </c>
      <c r="F89" s="77"/>
      <c r="G89" s="77" t="s">
        <v>97</v>
      </c>
      <c r="H89" s="77"/>
      <c r="I89" s="77" t="s">
        <v>167</v>
      </c>
      <c r="J89" s="77"/>
      <c r="K89" s="77" t="s">
        <v>143</v>
      </c>
      <c r="L89" s="77"/>
      <c r="M89" s="77" t="s">
        <v>144</v>
      </c>
      <c r="N89" s="77"/>
      <c r="O89" s="77" t="s">
        <v>145</v>
      </c>
      <c r="P89" s="77"/>
    </row>
    <row r="90" spans="2:16">
      <c r="B90" s="79"/>
      <c r="C90" s="77" t="str">
        <f t="shared" si="3"/>
        <v>OK</v>
      </c>
      <c r="D90" s="76" t="str">
        <f t="shared" si="4"/>
        <v>NG</v>
      </c>
      <c r="E90" s="77" t="s">
        <v>98</v>
      </c>
      <c r="F90" s="77"/>
      <c r="G90" s="77" t="s">
        <v>97</v>
      </c>
      <c r="H90" s="77"/>
      <c r="I90" s="77" t="s">
        <v>167</v>
      </c>
      <c r="J90" s="77"/>
      <c r="K90" s="77" t="s">
        <v>143</v>
      </c>
      <c r="L90" s="77"/>
      <c r="M90" s="77" t="s">
        <v>144</v>
      </c>
      <c r="N90" s="77"/>
      <c r="O90" s="77" t="s">
        <v>145</v>
      </c>
      <c r="P90" s="77"/>
    </row>
    <row r="91" spans="2:16">
      <c r="B91" s="79"/>
      <c r="C91" s="77" t="str">
        <f t="shared" si="3"/>
        <v>OK</v>
      </c>
      <c r="D91" s="76" t="str">
        <f t="shared" si="4"/>
        <v>NG</v>
      </c>
      <c r="E91" s="77" t="s">
        <v>98</v>
      </c>
      <c r="F91" s="77"/>
      <c r="G91" s="77" t="s">
        <v>97</v>
      </c>
      <c r="H91" s="77"/>
      <c r="I91" s="77" t="s">
        <v>167</v>
      </c>
      <c r="J91" s="77"/>
      <c r="K91" s="77" t="s">
        <v>143</v>
      </c>
      <c r="L91" s="77"/>
      <c r="M91" s="77" t="s">
        <v>144</v>
      </c>
      <c r="N91" s="77"/>
      <c r="O91" s="77" t="s">
        <v>145</v>
      </c>
      <c r="P91" s="77"/>
    </row>
    <row r="92" spans="2:16">
      <c r="B92" s="79"/>
      <c r="C92" s="77" t="str">
        <f t="shared" si="3"/>
        <v>OK</v>
      </c>
      <c r="D92" s="76" t="str">
        <f t="shared" si="4"/>
        <v>NG</v>
      </c>
      <c r="E92" s="77" t="s">
        <v>98</v>
      </c>
      <c r="F92" s="77"/>
      <c r="G92" s="77" t="s">
        <v>97</v>
      </c>
      <c r="H92" s="77"/>
      <c r="I92" s="77" t="s">
        <v>167</v>
      </c>
      <c r="J92" s="77"/>
      <c r="K92" s="77" t="s">
        <v>143</v>
      </c>
      <c r="L92" s="77"/>
      <c r="M92" s="77" t="s">
        <v>144</v>
      </c>
      <c r="N92" s="77"/>
      <c r="O92" s="77" t="s">
        <v>145</v>
      </c>
      <c r="P92" s="77"/>
    </row>
    <row r="93" spans="2:16">
      <c r="B93" s="79"/>
      <c r="C93" s="77" t="str">
        <f t="shared" si="3"/>
        <v>OK</v>
      </c>
      <c r="D93" s="76" t="str">
        <f t="shared" si="4"/>
        <v>NG</v>
      </c>
      <c r="E93" s="77" t="s">
        <v>98</v>
      </c>
      <c r="F93" s="77"/>
      <c r="G93" s="77" t="s">
        <v>97</v>
      </c>
      <c r="H93" s="77"/>
      <c r="I93" s="77" t="s">
        <v>167</v>
      </c>
      <c r="J93" s="77"/>
      <c r="K93" s="77" t="s">
        <v>143</v>
      </c>
      <c r="L93" s="77"/>
      <c r="M93" s="77" t="s">
        <v>144</v>
      </c>
      <c r="N93" s="77"/>
      <c r="O93" s="77" t="s">
        <v>145</v>
      </c>
      <c r="P93" s="77"/>
    </row>
    <row r="94" spans="2:16">
      <c r="B94" s="79"/>
      <c r="C94" s="77" t="str">
        <f t="shared" si="3"/>
        <v>OK</v>
      </c>
      <c r="D94" s="76" t="str">
        <f t="shared" si="4"/>
        <v>NG</v>
      </c>
      <c r="E94" s="77" t="s">
        <v>98</v>
      </c>
      <c r="F94" s="77"/>
      <c r="G94" s="77" t="s">
        <v>97</v>
      </c>
      <c r="H94" s="77"/>
      <c r="I94" s="77" t="s">
        <v>167</v>
      </c>
      <c r="J94" s="77"/>
      <c r="K94" s="77" t="s">
        <v>143</v>
      </c>
      <c r="L94" s="77"/>
      <c r="M94" s="77" t="s">
        <v>144</v>
      </c>
      <c r="N94" s="77"/>
      <c r="O94" s="77" t="s">
        <v>145</v>
      </c>
      <c r="P94" s="77"/>
    </row>
    <row r="95" spans="2:16">
      <c r="B95" s="79"/>
      <c r="C95" s="77" t="str">
        <f t="shared" si="3"/>
        <v>OK</v>
      </c>
      <c r="D95" s="76" t="str">
        <f t="shared" si="4"/>
        <v>NG</v>
      </c>
      <c r="E95" s="77" t="s">
        <v>98</v>
      </c>
      <c r="F95" s="77"/>
      <c r="G95" s="77" t="s">
        <v>97</v>
      </c>
      <c r="H95" s="77"/>
      <c r="I95" s="77" t="s">
        <v>167</v>
      </c>
      <c r="J95" s="77"/>
      <c r="K95" s="77" t="s">
        <v>143</v>
      </c>
      <c r="L95" s="77"/>
      <c r="M95" s="77" t="s">
        <v>144</v>
      </c>
      <c r="N95" s="77"/>
      <c r="O95" s="77" t="s">
        <v>145</v>
      </c>
      <c r="P95" s="77"/>
    </row>
    <row r="96" spans="2:16">
      <c r="B96" s="79"/>
      <c r="C96" s="77" t="str">
        <f t="shared" ref="C96:C99" si="5">IF(AND(F96="",H96="",J96="",L96="",N96="",P96=""),"OK",IF(AND(F96&lt;&gt;"",H96&lt;&gt;"",J96&lt;&gt;"",L96&lt;&gt;"",N96&lt;&gt;"",P96&lt;&gt;""),"OK","NG"))</f>
        <v>OK</v>
      </c>
      <c r="D96" s="76" t="str">
        <f t="shared" ref="D96:D99" si="6">IF(AND(F96&lt;&gt;"",H96&lt;&gt;"",J96&lt;&gt;"",L96&lt;&gt;"",N96&lt;&gt;"",P96&lt;&gt;""),"OK","NG")</f>
        <v>NG</v>
      </c>
      <c r="E96" s="77" t="s">
        <v>98</v>
      </c>
      <c r="F96" s="77"/>
      <c r="G96" s="77" t="s">
        <v>97</v>
      </c>
      <c r="H96" s="77"/>
      <c r="I96" s="77" t="s">
        <v>167</v>
      </c>
      <c r="J96" s="77"/>
      <c r="K96" s="77" t="s">
        <v>143</v>
      </c>
      <c r="L96" s="77"/>
      <c r="M96" s="77" t="s">
        <v>144</v>
      </c>
      <c r="N96" s="77"/>
      <c r="O96" s="77" t="s">
        <v>145</v>
      </c>
      <c r="P96" s="77"/>
    </row>
    <row r="97" spans="2:16">
      <c r="B97" s="79"/>
      <c r="C97" s="77" t="str">
        <f t="shared" si="5"/>
        <v>OK</v>
      </c>
      <c r="D97" s="76" t="str">
        <f t="shared" si="6"/>
        <v>NG</v>
      </c>
      <c r="E97" s="77" t="s">
        <v>98</v>
      </c>
      <c r="F97" s="77"/>
      <c r="G97" s="77" t="s">
        <v>97</v>
      </c>
      <c r="H97" s="77"/>
      <c r="I97" s="77" t="s">
        <v>167</v>
      </c>
      <c r="J97" s="77"/>
      <c r="K97" s="77" t="s">
        <v>143</v>
      </c>
      <c r="L97" s="77"/>
      <c r="M97" s="77" t="s">
        <v>144</v>
      </c>
      <c r="N97" s="77"/>
      <c r="O97" s="77" t="s">
        <v>145</v>
      </c>
      <c r="P97" s="77"/>
    </row>
    <row r="98" spans="2:16">
      <c r="B98" s="79"/>
      <c r="C98" s="77" t="str">
        <f t="shared" si="5"/>
        <v>OK</v>
      </c>
      <c r="D98" s="76" t="str">
        <f t="shared" si="6"/>
        <v>NG</v>
      </c>
      <c r="E98" s="77" t="s">
        <v>98</v>
      </c>
      <c r="F98" s="77"/>
      <c r="G98" s="77" t="s">
        <v>97</v>
      </c>
      <c r="H98" s="77"/>
      <c r="I98" s="77" t="s">
        <v>167</v>
      </c>
      <c r="J98" s="77"/>
      <c r="K98" s="77" t="s">
        <v>143</v>
      </c>
      <c r="L98" s="77"/>
      <c r="M98" s="77" t="s">
        <v>144</v>
      </c>
      <c r="N98" s="77"/>
      <c r="O98" s="77" t="s">
        <v>145</v>
      </c>
      <c r="P98" s="77"/>
    </row>
    <row r="99" spans="2:16">
      <c r="B99" s="79"/>
      <c r="C99" s="77" t="str">
        <f t="shared" si="5"/>
        <v>OK</v>
      </c>
      <c r="D99" s="76" t="str">
        <f t="shared" si="6"/>
        <v>NG</v>
      </c>
      <c r="E99" s="77" t="s">
        <v>98</v>
      </c>
      <c r="F99" s="77"/>
      <c r="G99" s="77" t="s">
        <v>97</v>
      </c>
      <c r="H99" s="77"/>
      <c r="I99" s="77" t="s">
        <v>167</v>
      </c>
      <c r="J99" s="77"/>
      <c r="K99" s="77" t="s">
        <v>143</v>
      </c>
      <c r="L99" s="77"/>
      <c r="M99" s="77" t="s">
        <v>144</v>
      </c>
      <c r="N99" s="77"/>
      <c r="O99" s="77" t="s">
        <v>145</v>
      </c>
      <c r="P99" s="77"/>
    </row>
    <row r="100" spans="2:16">
      <c r="B100" s="79"/>
      <c r="C100" s="77" t="str">
        <f t="shared" si="3"/>
        <v>OK</v>
      </c>
      <c r="D100" s="76" t="str">
        <f t="shared" si="4"/>
        <v>NG</v>
      </c>
      <c r="E100" s="77" t="s">
        <v>98</v>
      </c>
      <c r="F100" s="77"/>
      <c r="G100" s="77" t="s">
        <v>97</v>
      </c>
      <c r="H100" s="77"/>
      <c r="I100" s="77" t="s">
        <v>167</v>
      </c>
      <c r="J100" s="77"/>
      <c r="K100" s="77" t="s">
        <v>143</v>
      </c>
      <c r="L100" s="77"/>
      <c r="M100" s="77" t="s">
        <v>144</v>
      </c>
      <c r="N100" s="77"/>
      <c r="O100" s="77" t="s">
        <v>145</v>
      </c>
      <c r="P100" s="77"/>
    </row>
    <row r="102" spans="2:16">
      <c r="B102" s="76" t="str">
        <f>IF(D102="","OK","OK")</f>
        <v>OK</v>
      </c>
      <c r="C102" s="77" t="s">
        <v>152</v>
      </c>
      <c r="D102" s="77"/>
      <c r="E102" s="79"/>
      <c r="F102" s="79"/>
      <c r="G102" s="79"/>
      <c r="H102" s="79"/>
      <c r="I102" s="79"/>
      <c r="J102" s="79"/>
      <c r="K102" s="79"/>
      <c r="L102" s="79"/>
    </row>
    <row r="103" spans="2:16">
      <c r="B103" s="76" t="str">
        <f>IF(D103="","OK","OK")</f>
        <v>OK</v>
      </c>
      <c r="C103" s="77" t="s">
        <v>96</v>
      </c>
      <c r="D103" s="77"/>
      <c r="E103" s="79"/>
      <c r="F103" s="79"/>
      <c r="G103" s="79"/>
      <c r="H103" s="79"/>
      <c r="I103" s="79"/>
      <c r="J103" s="79"/>
      <c r="K103" s="79"/>
      <c r="L103" s="79"/>
    </row>
    <row r="104" spans="2:16">
      <c r="B104" s="76" t="str">
        <f>IF(D104="","OK","OK")</f>
        <v>OK</v>
      </c>
      <c r="C104" s="77" t="s">
        <v>95</v>
      </c>
      <c r="D104" s="77"/>
      <c r="E104" s="79"/>
      <c r="F104" s="79"/>
      <c r="G104" s="79"/>
      <c r="H104" s="79"/>
      <c r="I104" s="79"/>
      <c r="J104" s="79"/>
      <c r="K104" s="79"/>
      <c r="L104" s="79"/>
    </row>
    <row r="105" spans="2:16">
      <c r="B105" s="76" t="str">
        <f>IF(D105="","OK","OK")</f>
        <v>OK</v>
      </c>
      <c r="C105" s="77" t="s">
        <v>94</v>
      </c>
      <c r="D105" s="77"/>
      <c r="E105" s="79"/>
      <c r="F105" s="79"/>
      <c r="G105" s="79"/>
      <c r="H105" s="79"/>
      <c r="I105" s="79"/>
      <c r="J105" s="79"/>
      <c r="K105" s="79"/>
      <c r="L105" s="79"/>
    </row>
    <row r="106" spans="2:16">
      <c r="B106" s="76" t="str">
        <f>IF(D106="","OK","OK")</f>
        <v>OK</v>
      </c>
      <c r="C106" s="77" t="s">
        <v>93</v>
      </c>
      <c r="D106" s="77"/>
      <c r="E106" s="79"/>
      <c r="F106" s="79"/>
      <c r="G106" s="79"/>
      <c r="H106" s="79"/>
      <c r="I106" s="79"/>
      <c r="J106" s="79"/>
      <c r="K106" s="79"/>
      <c r="L106" s="79"/>
    </row>
    <row r="107" spans="2:16">
      <c r="B107" s="79"/>
      <c r="C107" s="79"/>
      <c r="D107" s="79"/>
      <c r="E107" s="79"/>
      <c r="F107" s="79"/>
      <c r="G107" s="79"/>
      <c r="H107" s="79"/>
      <c r="I107" s="79"/>
      <c r="J107" s="79"/>
      <c r="K107" s="79"/>
      <c r="L107" s="79"/>
    </row>
    <row r="108" spans="2:16">
      <c r="B108" s="79"/>
      <c r="C108" s="79"/>
      <c r="D108" s="79"/>
      <c r="E108" s="79"/>
      <c r="F108" s="77" t="s">
        <v>158</v>
      </c>
      <c r="G108" s="77" t="s">
        <v>154</v>
      </c>
      <c r="H108" s="77" t="s">
        <v>157</v>
      </c>
      <c r="I108" s="77" t="s">
        <v>159</v>
      </c>
      <c r="J108" s="77" t="s">
        <v>155</v>
      </c>
      <c r="K108" s="77" t="s">
        <v>156</v>
      </c>
      <c r="L108" s="77" t="s">
        <v>160</v>
      </c>
    </row>
    <row r="109" spans="2:16">
      <c r="B109" s="76" t="str">
        <f>IF(I109&gt;63,"NG","OK")</f>
        <v>OK</v>
      </c>
      <c r="C109" s="77" t="s">
        <v>153</v>
      </c>
      <c r="D109" s="77"/>
      <c r="E109" s="79"/>
      <c r="F109" s="77"/>
      <c r="G109" s="77"/>
      <c r="H109" s="77"/>
      <c r="I109" s="77"/>
      <c r="J109" s="77"/>
      <c r="K109" s="77"/>
      <c r="L109" s="77"/>
    </row>
    <row r="110" spans="2:16">
      <c r="B110" s="76" t="str">
        <f>IF(L109&gt;49,"NG","OK")</f>
        <v>OK</v>
      </c>
      <c r="C110" s="77" t="s">
        <v>155</v>
      </c>
      <c r="D110" s="77"/>
      <c r="E110" s="79"/>
      <c r="F110" s="79"/>
      <c r="G110" s="79"/>
      <c r="H110" s="79"/>
      <c r="I110" s="79"/>
      <c r="J110" s="79"/>
      <c r="K110" s="79"/>
      <c r="L110" s="79"/>
    </row>
    <row r="113" spans="2:4">
      <c r="B113" s="76" t="str">
        <f>IF(D113="","OK","OK")</f>
        <v>OK</v>
      </c>
      <c r="C113" s="86" t="s">
        <v>168</v>
      </c>
      <c r="D113" s="77"/>
    </row>
    <row r="114" spans="2:4">
      <c r="B114" s="76" t="str">
        <f>IF(D114="","OK","OK")</f>
        <v>OK</v>
      </c>
      <c r="C114" s="86" t="s">
        <v>169</v>
      </c>
      <c r="D114" s="77"/>
    </row>
    <row r="115" spans="2:4">
      <c r="B115" s="76" t="str">
        <f>IF(お客様情報!N9="リプレイス",(IF(D115="","OK","OK")),"OK")</f>
        <v>OK</v>
      </c>
      <c r="C115" s="86" t="s">
        <v>168</v>
      </c>
      <c r="D115" s="77"/>
    </row>
    <row r="118" spans="2:4">
      <c r="B118" s="55" t="str">
        <f t="shared" ref="B118" si="7">IF(D118="","NG","OK")</f>
        <v>OK</v>
      </c>
      <c r="C118" s="54" t="s">
        <v>185</v>
      </c>
      <c r="D118" s="53" t="str">
        <f>IF(お客様情報!N10= "","",お客様情報!N10)</f>
        <v>一般</v>
      </c>
    </row>
    <row r="119" spans="2:4">
      <c r="B119" s="55" t="str">
        <f t="shared" ref="B119" si="8">IF(D119="","NG","OK")</f>
        <v>NG</v>
      </c>
      <c r="C119" s="54" t="s">
        <v>186</v>
      </c>
      <c r="D119" s="53" t="str">
        <f>IF(お客様情報!F15= "","",お客様情報!F15)</f>
        <v/>
      </c>
    </row>
    <row r="120" spans="2:4">
      <c r="B120" s="55" t="str">
        <f t="shared" ref="B120" si="9">IF(D120="","NG","OK")</f>
        <v>OK</v>
      </c>
      <c r="C120" s="54" t="s">
        <v>201</v>
      </c>
      <c r="D120" s="53" t="str">
        <f>IF(お客様情報!N5= "","",お客様情報!N5)</f>
        <v>CE-S2</v>
      </c>
    </row>
  </sheetData>
  <mergeCells count="2">
    <mergeCell ref="B2:C2"/>
    <mergeCell ref="B3:C3"/>
  </mergeCells>
  <phoneticPr fontId="2"/>
  <conditionalFormatting sqref="D85:D95 D68:D72 B74:B79 D100 B59 B9:B50 B62:B63 B102:B106">
    <cfRule type="cellIs" dxfId="12" priority="14" stopIfTrue="1" operator="equal">
      <formula>"NG"</formula>
    </cfRule>
  </conditionalFormatting>
  <conditionalFormatting sqref="B85:C85 C86:C95 C69:C72 B68:C68 D2 B3:C4 C100">
    <cfRule type="cellIs" dxfId="11" priority="15" stopIfTrue="1" operator="equal">
      <formula>"NG"</formula>
    </cfRule>
  </conditionalFormatting>
  <conditionalFormatting sqref="B82">
    <cfRule type="cellIs" dxfId="10" priority="13" stopIfTrue="1" operator="equal">
      <formula>"NG"</formula>
    </cfRule>
  </conditionalFormatting>
  <conditionalFormatting sqref="B81">
    <cfRule type="cellIs" dxfId="9" priority="12" stopIfTrue="1" operator="equal">
      <formula>"NG"</formula>
    </cfRule>
  </conditionalFormatting>
  <conditionalFormatting sqref="D96:D99">
    <cfRule type="cellIs" dxfId="8" priority="10" stopIfTrue="1" operator="equal">
      <formula>"NG"</formula>
    </cfRule>
  </conditionalFormatting>
  <conditionalFormatting sqref="C96:C99">
    <cfRule type="cellIs" dxfId="7" priority="11" stopIfTrue="1" operator="equal">
      <formula>"NG"</formula>
    </cfRule>
  </conditionalFormatting>
  <conditionalFormatting sqref="B51:B57">
    <cfRule type="cellIs" dxfId="6" priority="7" stopIfTrue="1" operator="equal">
      <formula>"NG"</formula>
    </cfRule>
  </conditionalFormatting>
  <conditionalFormatting sqref="B60:B61">
    <cfRule type="cellIs" dxfId="5" priority="6" stopIfTrue="1" operator="equal">
      <formula>"NG"</formula>
    </cfRule>
  </conditionalFormatting>
  <conditionalFormatting sqref="B64:B66">
    <cfRule type="cellIs" dxfId="4" priority="5" stopIfTrue="1" operator="equal">
      <formula>"NG"</formula>
    </cfRule>
  </conditionalFormatting>
  <conditionalFormatting sqref="B109:B110">
    <cfRule type="cellIs" dxfId="3" priority="4" stopIfTrue="1" operator="equal">
      <formula>"NG"</formula>
    </cfRule>
  </conditionalFormatting>
  <conditionalFormatting sqref="B113:B115">
    <cfRule type="cellIs" dxfId="2" priority="3" stopIfTrue="1" operator="equal">
      <formula>"NG"</formula>
    </cfRule>
  </conditionalFormatting>
  <conditionalFormatting sqref="B7:B8">
    <cfRule type="cellIs" dxfId="1" priority="2" stopIfTrue="1" operator="equal">
      <formula>"NG"</formula>
    </cfRule>
  </conditionalFormatting>
  <conditionalFormatting sqref="B118:B120">
    <cfRule type="cellIs" dxfId="0" priority="1" stopIfTrue="1" operator="equal">
      <formula>"NG"</formula>
    </cfRule>
  </conditionalFormatting>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A1:C40"/>
  <sheetViews>
    <sheetView workbookViewId="0"/>
  </sheetViews>
  <sheetFormatPr defaultRowHeight="11.25"/>
  <cols>
    <col min="1" max="1" width="10.375" style="59" bestFit="1" customWidth="1"/>
    <col min="2" max="2" width="18" style="59" bestFit="1" customWidth="1"/>
    <col min="3" max="256" width="9" style="59"/>
    <col min="257" max="257" width="10.375" style="59" bestFit="1" customWidth="1"/>
    <col min="258" max="258" width="18" style="59" bestFit="1" customWidth="1"/>
    <col min="259" max="512" width="9" style="59"/>
    <col min="513" max="513" width="10.375" style="59" bestFit="1" customWidth="1"/>
    <col min="514" max="514" width="18" style="59" bestFit="1" customWidth="1"/>
    <col min="515" max="768" width="9" style="59"/>
    <col min="769" max="769" width="10.375" style="59" bestFit="1" customWidth="1"/>
    <col min="770" max="770" width="18" style="59" bestFit="1" customWidth="1"/>
    <col min="771" max="1024" width="9" style="59"/>
    <col min="1025" max="1025" width="10.375" style="59" bestFit="1" customWidth="1"/>
    <col min="1026" max="1026" width="18" style="59" bestFit="1" customWidth="1"/>
    <col min="1027" max="1280" width="9" style="59"/>
    <col min="1281" max="1281" width="10.375" style="59" bestFit="1" customWidth="1"/>
    <col min="1282" max="1282" width="18" style="59" bestFit="1" customWidth="1"/>
    <col min="1283" max="1536" width="9" style="59"/>
    <col min="1537" max="1537" width="10.375" style="59" bestFit="1" customWidth="1"/>
    <col min="1538" max="1538" width="18" style="59" bestFit="1" customWidth="1"/>
    <col min="1539" max="1792" width="9" style="59"/>
    <col min="1793" max="1793" width="10.375" style="59" bestFit="1" customWidth="1"/>
    <col min="1794" max="1794" width="18" style="59" bestFit="1" customWidth="1"/>
    <col min="1795" max="2048" width="9" style="59"/>
    <col min="2049" max="2049" width="10.375" style="59" bestFit="1" customWidth="1"/>
    <col min="2050" max="2050" width="18" style="59" bestFit="1" customWidth="1"/>
    <col min="2051" max="2304" width="9" style="59"/>
    <col min="2305" max="2305" width="10.375" style="59" bestFit="1" customWidth="1"/>
    <col min="2306" max="2306" width="18" style="59" bestFit="1" customWidth="1"/>
    <col min="2307" max="2560" width="9" style="59"/>
    <col min="2561" max="2561" width="10.375" style="59" bestFit="1" customWidth="1"/>
    <col min="2562" max="2562" width="18" style="59" bestFit="1" customWidth="1"/>
    <col min="2563" max="2816" width="9" style="59"/>
    <col min="2817" max="2817" width="10.375" style="59" bestFit="1" customWidth="1"/>
    <col min="2818" max="2818" width="18" style="59" bestFit="1" customWidth="1"/>
    <col min="2819" max="3072" width="9" style="59"/>
    <col min="3073" max="3073" width="10.375" style="59" bestFit="1" customWidth="1"/>
    <col min="3074" max="3074" width="18" style="59" bestFit="1" customWidth="1"/>
    <col min="3075" max="3328" width="9" style="59"/>
    <col min="3329" max="3329" width="10.375" style="59" bestFit="1" customWidth="1"/>
    <col min="3330" max="3330" width="18" style="59" bestFit="1" customWidth="1"/>
    <col min="3331" max="3584" width="9" style="59"/>
    <col min="3585" max="3585" width="10.375" style="59" bestFit="1" customWidth="1"/>
    <col min="3586" max="3586" width="18" style="59" bestFit="1" customWidth="1"/>
    <col min="3587" max="3840" width="9" style="59"/>
    <col min="3841" max="3841" width="10.375" style="59" bestFit="1" customWidth="1"/>
    <col min="3842" max="3842" width="18" style="59" bestFit="1" customWidth="1"/>
    <col min="3843" max="4096" width="9" style="59"/>
    <col min="4097" max="4097" width="10.375" style="59" bestFit="1" customWidth="1"/>
    <col min="4098" max="4098" width="18" style="59" bestFit="1" customWidth="1"/>
    <col min="4099" max="4352" width="9" style="59"/>
    <col min="4353" max="4353" width="10.375" style="59" bestFit="1" customWidth="1"/>
    <col min="4354" max="4354" width="18" style="59" bestFit="1" customWidth="1"/>
    <col min="4355" max="4608" width="9" style="59"/>
    <col min="4609" max="4609" width="10.375" style="59" bestFit="1" customWidth="1"/>
    <col min="4610" max="4610" width="18" style="59" bestFit="1" customWidth="1"/>
    <col min="4611" max="4864" width="9" style="59"/>
    <col min="4865" max="4865" width="10.375" style="59" bestFit="1" customWidth="1"/>
    <col min="4866" max="4866" width="18" style="59" bestFit="1" customWidth="1"/>
    <col min="4867" max="5120" width="9" style="59"/>
    <col min="5121" max="5121" width="10.375" style="59" bestFit="1" customWidth="1"/>
    <col min="5122" max="5122" width="18" style="59" bestFit="1" customWidth="1"/>
    <col min="5123" max="5376" width="9" style="59"/>
    <col min="5377" max="5377" width="10.375" style="59" bestFit="1" customWidth="1"/>
    <col min="5378" max="5378" width="18" style="59" bestFit="1" customWidth="1"/>
    <col min="5379" max="5632" width="9" style="59"/>
    <col min="5633" max="5633" width="10.375" style="59" bestFit="1" customWidth="1"/>
    <col min="5634" max="5634" width="18" style="59" bestFit="1" customWidth="1"/>
    <col min="5635" max="5888" width="9" style="59"/>
    <col min="5889" max="5889" width="10.375" style="59" bestFit="1" customWidth="1"/>
    <col min="5890" max="5890" width="18" style="59" bestFit="1" customWidth="1"/>
    <col min="5891" max="6144" width="9" style="59"/>
    <col min="6145" max="6145" width="10.375" style="59" bestFit="1" customWidth="1"/>
    <col min="6146" max="6146" width="18" style="59" bestFit="1" customWidth="1"/>
    <col min="6147" max="6400" width="9" style="59"/>
    <col min="6401" max="6401" width="10.375" style="59" bestFit="1" customWidth="1"/>
    <col min="6402" max="6402" width="18" style="59" bestFit="1" customWidth="1"/>
    <col min="6403" max="6656" width="9" style="59"/>
    <col min="6657" max="6657" width="10.375" style="59" bestFit="1" customWidth="1"/>
    <col min="6658" max="6658" width="18" style="59" bestFit="1" customWidth="1"/>
    <col min="6659" max="6912" width="9" style="59"/>
    <col min="6913" max="6913" width="10.375" style="59" bestFit="1" customWidth="1"/>
    <col min="6914" max="6914" width="18" style="59" bestFit="1" customWidth="1"/>
    <col min="6915" max="7168" width="9" style="59"/>
    <col min="7169" max="7169" width="10.375" style="59" bestFit="1" customWidth="1"/>
    <col min="7170" max="7170" width="18" style="59" bestFit="1" customWidth="1"/>
    <col min="7171" max="7424" width="9" style="59"/>
    <col min="7425" max="7425" width="10.375" style="59" bestFit="1" customWidth="1"/>
    <col min="7426" max="7426" width="18" style="59" bestFit="1" customWidth="1"/>
    <col min="7427" max="7680" width="9" style="59"/>
    <col min="7681" max="7681" width="10.375" style="59" bestFit="1" customWidth="1"/>
    <col min="7682" max="7682" width="18" style="59" bestFit="1" customWidth="1"/>
    <col min="7683" max="7936" width="9" style="59"/>
    <col min="7937" max="7937" width="10.375" style="59" bestFit="1" customWidth="1"/>
    <col min="7938" max="7938" width="18" style="59" bestFit="1" customWidth="1"/>
    <col min="7939" max="8192" width="9" style="59"/>
    <col min="8193" max="8193" width="10.375" style="59" bestFit="1" customWidth="1"/>
    <col min="8194" max="8194" width="18" style="59" bestFit="1" customWidth="1"/>
    <col min="8195" max="8448" width="9" style="59"/>
    <col min="8449" max="8449" width="10.375" style="59" bestFit="1" customWidth="1"/>
    <col min="8450" max="8450" width="18" style="59" bestFit="1" customWidth="1"/>
    <col min="8451" max="8704" width="9" style="59"/>
    <col min="8705" max="8705" width="10.375" style="59" bestFit="1" customWidth="1"/>
    <col min="8706" max="8706" width="18" style="59" bestFit="1" customWidth="1"/>
    <col min="8707" max="8960" width="9" style="59"/>
    <col min="8961" max="8961" width="10.375" style="59" bestFit="1" customWidth="1"/>
    <col min="8962" max="8962" width="18" style="59" bestFit="1" customWidth="1"/>
    <col min="8963" max="9216" width="9" style="59"/>
    <col min="9217" max="9217" width="10.375" style="59" bestFit="1" customWidth="1"/>
    <col min="9218" max="9218" width="18" style="59" bestFit="1" customWidth="1"/>
    <col min="9219" max="9472" width="9" style="59"/>
    <col min="9473" max="9473" width="10.375" style="59" bestFit="1" customWidth="1"/>
    <col min="9474" max="9474" width="18" style="59" bestFit="1" customWidth="1"/>
    <col min="9475" max="9728" width="9" style="59"/>
    <col min="9729" max="9729" width="10.375" style="59" bestFit="1" customWidth="1"/>
    <col min="9730" max="9730" width="18" style="59" bestFit="1" customWidth="1"/>
    <col min="9731" max="9984" width="9" style="59"/>
    <col min="9985" max="9985" width="10.375" style="59" bestFit="1" customWidth="1"/>
    <col min="9986" max="9986" width="18" style="59" bestFit="1" customWidth="1"/>
    <col min="9987" max="10240" width="9" style="59"/>
    <col min="10241" max="10241" width="10.375" style="59" bestFit="1" customWidth="1"/>
    <col min="10242" max="10242" width="18" style="59" bestFit="1" customWidth="1"/>
    <col min="10243" max="10496" width="9" style="59"/>
    <col min="10497" max="10497" width="10.375" style="59" bestFit="1" customWidth="1"/>
    <col min="10498" max="10498" width="18" style="59" bestFit="1" customWidth="1"/>
    <col min="10499" max="10752" width="9" style="59"/>
    <col min="10753" max="10753" width="10.375" style="59" bestFit="1" customWidth="1"/>
    <col min="10754" max="10754" width="18" style="59" bestFit="1" customWidth="1"/>
    <col min="10755" max="11008" width="9" style="59"/>
    <col min="11009" max="11009" width="10.375" style="59" bestFit="1" customWidth="1"/>
    <col min="11010" max="11010" width="18" style="59" bestFit="1" customWidth="1"/>
    <col min="11011" max="11264" width="9" style="59"/>
    <col min="11265" max="11265" width="10.375" style="59" bestFit="1" customWidth="1"/>
    <col min="11266" max="11266" width="18" style="59" bestFit="1" customWidth="1"/>
    <col min="11267" max="11520" width="9" style="59"/>
    <col min="11521" max="11521" width="10.375" style="59" bestFit="1" customWidth="1"/>
    <col min="11522" max="11522" width="18" style="59" bestFit="1" customWidth="1"/>
    <col min="11523" max="11776" width="9" style="59"/>
    <col min="11777" max="11777" width="10.375" style="59" bestFit="1" customWidth="1"/>
    <col min="11778" max="11778" width="18" style="59" bestFit="1" customWidth="1"/>
    <col min="11779" max="12032" width="9" style="59"/>
    <col min="12033" max="12033" width="10.375" style="59" bestFit="1" customWidth="1"/>
    <col min="12034" max="12034" width="18" style="59" bestFit="1" customWidth="1"/>
    <col min="12035" max="12288" width="9" style="59"/>
    <col min="12289" max="12289" width="10.375" style="59" bestFit="1" customWidth="1"/>
    <col min="12290" max="12290" width="18" style="59" bestFit="1" customWidth="1"/>
    <col min="12291" max="12544" width="9" style="59"/>
    <col min="12545" max="12545" width="10.375" style="59" bestFit="1" customWidth="1"/>
    <col min="12546" max="12546" width="18" style="59" bestFit="1" customWidth="1"/>
    <col min="12547" max="12800" width="9" style="59"/>
    <col min="12801" max="12801" width="10.375" style="59" bestFit="1" customWidth="1"/>
    <col min="12802" max="12802" width="18" style="59" bestFit="1" customWidth="1"/>
    <col min="12803" max="13056" width="9" style="59"/>
    <col min="13057" max="13057" width="10.375" style="59" bestFit="1" customWidth="1"/>
    <col min="13058" max="13058" width="18" style="59" bestFit="1" customWidth="1"/>
    <col min="13059" max="13312" width="9" style="59"/>
    <col min="13313" max="13313" width="10.375" style="59" bestFit="1" customWidth="1"/>
    <col min="13314" max="13314" width="18" style="59" bestFit="1" customWidth="1"/>
    <col min="13315" max="13568" width="9" style="59"/>
    <col min="13569" max="13569" width="10.375" style="59" bestFit="1" customWidth="1"/>
    <col min="13570" max="13570" width="18" style="59" bestFit="1" customWidth="1"/>
    <col min="13571" max="13824" width="9" style="59"/>
    <col min="13825" max="13825" width="10.375" style="59" bestFit="1" customWidth="1"/>
    <col min="13826" max="13826" width="18" style="59" bestFit="1" customWidth="1"/>
    <col min="13827" max="14080" width="9" style="59"/>
    <col min="14081" max="14081" width="10.375" style="59" bestFit="1" customWidth="1"/>
    <col min="14082" max="14082" width="18" style="59" bestFit="1" customWidth="1"/>
    <col min="14083" max="14336" width="9" style="59"/>
    <col min="14337" max="14337" width="10.375" style="59" bestFit="1" customWidth="1"/>
    <col min="14338" max="14338" width="18" style="59" bestFit="1" customWidth="1"/>
    <col min="14339" max="14592" width="9" style="59"/>
    <col min="14593" max="14593" width="10.375" style="59" bestFit="1" customWidth="1"/>
    <col min="14594" max="14594" width="18" style="59" bestFit="1" customWidth="1"/>
    <col min="14595" max="14848" width="9" style="59"/>
    <col min="14849" max="14849" width="10.375" style="59" bestFit="1" customWidth="1"/>
    <col min="14850" max="14850" width="18" style="59" bestFit="1" customWidth="1"/>
    <col min="14851" max="15104" width="9" style="59"/>
    <col min="15105" max="15105" width="10.375" style="59" bestFit="1" customWidth="1"/>
    <col min="15106" max="15106" width="18" style="59" bestFit="1" customWidth="1"/>
    <col min="15107" max="15360" width="9" style="59"/>
    <col min="15361" max="15361" width="10.375" style="59" bestFit="1" customWidth="1"/>
    <col min="15362" max="15362" width="18" style="59" bestFit="1" customWidth="1"/>
    <col min="15363" max="15616" width="9" style="59"/>
    <col min="15617" max="15617" width="10.375" style="59" bestFit="1" customWidth="1"/>
    <col min="15618" max="15618" width="18" style="59" bestFit="1" customWidth="1"/>
    <col min="15619" max="15872" width="9" style="59"/>
    <col min="15873" max="15873" width="10.375" style="59" bestFit="1" customWidth="1"/>
    <col min="15874" max="15874" width="18" style="59" bestFit="1" customWidth="1"/>
    <col min="15875" max="16128" width="9" style="59"/>
    <col min="16129" max="16129" width="10.375" style="59" bestFit="1" customWidth="1"/>
    <col min="16130" max="16130" width="18" style="59" bestFit="1" customWidth="1"/>
    <col min="16131" max="16384" width="9" style="59"/>
  </cols>
  <sheetData>
    <row r="1" spans="1:3">
      <c r="A1" s="61" t="s">
        <v>132</v>
      </c>
    </row>
    <row r="2" spans="1:3">
      <c r="B2" s="59" t="s">
        <v>131</v>
      </c>
      <c r="C2" s="59" t="s">
        <v>205</v>
      </c>
    </row>
    <row r="3" spans="1:3">
      <c r="B3" s="59" t="s">
        <v>130</v>
      </c>
      <c r="C3" s="59" t="str">
        <f>お客様情報!U1</f>
        <v>SM_2.0</v>
      </c>
    </row>
    <row r="4" spans="1:3">
      <c r="B4" s="59" t="s">
        <v>119</v>
      </c>
      <c r="C4" s="59" t="str">
        <f>IF(お客様情報!F11="","",お客様情報!F11)</f>
        <v/>
      </c>
    </row>
    <row r="5" spans="1:3">
      <c r="A5" s="59" t="s">
        <v>10</v>
      </c>
      <c r="B5" s="59" t="s">
        <v>85</v>
      </c>
      <c r="C5" s="59" t="str">
        <f>IF(お客様情報!I21="","",お客様情報!I21)</f>
        <v/>
      </c>
    </row>
    <row r="6" spans="1:3">
      <c r="B6" s="59" t="s">
        <v>11</v>
      </c>
      <c r="C6" s="59" t="str">
        <f>IF(お客様情報!I22="","",お客様情報!I22)</f>
        <v/>
      </c>
    </row>
    <row r="7" spans="1:3">
      <c r="B7" s="59" t="s">
        <v>85</v>
      </c>
      <c r="C7" s="59" t="str">
        <f>IF(お客様情報!I23="","",お客様情報!I23)</f>
        <v/>
      </c>
    </row>
    <row r="8" spans="1:3">
      <c r="B8" s="59" t="s">
        <v>12</v>
      </c>
      <c r="C8" s="59" t="str">
        <f>IF(お客様情報!I24="","",お客様情報!I24)</f>
        <v/>
      </c>
    </row>
    <row r="9" spans="1:3">
      <c r="B9" s="59" t="s">
        <v>85</v>
      </c>
      <c r="C9" s="59" t="str">
        <f>IF(お客様情報!I25="","",お客様情報!I25)</f>
        <v/>
      </c>
    </row>
    <row r="10" spans="1:3">
      <c r="B10" s="59" t="s">
        <v>13</v>
      </c>
      <c r="C10" s="59" t="str">
        <f>IF(お客様情報!I26="","",お客様情報!I26)</f>
        <v/>
      </c>
    </row>
    <row r="11" spans="1:3">
      <c r="B11" s="59" t="s">
        <v>14</v>
      </c>
      <c r="C11" s="59" t="str">
        <f>IF(お客様情報!I27="","",お客様情報!I27)</f>
        <v/>
      </c>
    </row>
    <row r="12" spans="1:3">
      <c r="B12" s="59" t="s">
        <v>85</v>
      </c>
      <c r="C12" s="59" t="str">
        <f>IF(お客様情報!I28="","",お客様情報!I28)</f>
        <v/>
      </c>
    </row>
    <row r="13" spans="1:3">
      <c r="B13" s="59" t="s">
        <v>15</v>
      </c>
      <c r="C13" s="59" t="str">
        <f>IF(お客様情報!I29="","",お客様情報!I29)</f>
        <v/>
      </c>
    </row>
    <row r="14" spans="1:3">
      <c r="B14" s="59" t="s">
        <v>16</v>
      </c>
      <c r="C14" s="59" t="str">
        <f>IF(お客様情報!I30="","",お客様情報!I30)</f>
        <v/>
      </c>
    </row>
    <row r="15" spans="1:3">
      <c r="B15" s="59" t="s">
        <v>129</v>
      </c>
      <c r="C15" s="59" t="str">
        <f>IF(お客様情報!I31="","",お客様情報!I31)</f>
        <v/>
      </c>
    </row>
    <row r="16" spans="1:3">
      <c r="B16" s="59" t="s">
        <v>80</v>
      </c>
      <c r="C16" s="59" t="str">
        <f>IF(お客様情報!I32="","",お客様情報!I32)</f>
        <v/>
      </c>
    </row>
    <row r="17" spans="1:3">
      <c r="A17" s="59" t="s">
        <v>19</v>
      </c>
      <c r="B17" s="59" t="s">
        <v>85</v>
      </c>
      <c r="C17" s="62" t="str">
        <f>IF(必須入力!G$9=TRUE,隠し_申込情報!C5,IF(お客様情報!I35="","",お客様情報!I35))</f>
        <v/>
      </c>
    </row>
    <row r="18" spans="1:3">
      <c r="B18" s="59" t="s">
        <v>11</v>
      </c>
      <c r="C18" s="62" t="str">
        <f>IF(必須入力!G$9=TRUE,隠し_申込情報!C6,IF(お客様情報!I36="","",お客様情報!I36))</f>
        <v/>
      </c>
    </row>
    <row r="19" spans="1:3">
      <c r="B19" s="59" t="s">
        <v>85</v>
      </c>
      <c r="C19" s="62" t="str">
        <f>IF(必須入力!G$9=TRUE,隠し_申込情報!C7,IF(お客様情報!I37="","",お客様情報!I37))</f>
        <v/>
      </c>
    </row>
    <row r="20" spans="1:3">
      <c r="B20" s="59" t="s">
        <v>12</v>
      </c>
      <c r="C20" s="62" t="str">
        <f>IF(必須入力!G$9=TRUE,隠し_申込情報!C8,IF(お客様情報!I38="","",お客様情報!I38))</f>
        <v/>
      </c>
    </row>
    <row r="21" spans="1:3">
      <c r="B21" s="59" t="s">
        <v>85</v>
      </c>
      <c r="C21" s="62" t="str">
        <f>IF(必須入力!G$9=TRUE,隠し_申込情報!C9,IF(お客様情報!I39="","",お客様情報!I39))</f>
        <v/>
      </c>
    </row>
    <row r="22" spans="1:3">
      <c r="B22" s="59" t="s">
        <v>13</v>
      </c>
      <c r="C22" s="62" t="str">
        <f>IF(必須入力!G$9=TRUE,隠し_申込情報!C10,IF(お客様情報!I40="","",お客様情報!I40))</f>
        <v/>
      </c>
    </row>
    <row r="23" spans="1:3">
      <c r="B23" s="59" t="s">
        <v>14</v>
      </c>
      <c r="C23" s="62" t="str">
        <f>IF(必須入力!G$9=TRUE,隠し_申込情報!C11,IF(お客様情報!I41="","",お客様情報!I41))</f>
        <v/>
      </c>
    </row>
    <row r="24" spans="1:3">
      <c r="B24" s="59" t="s">
        <v>85</v>
      </c>
      <c r="C24" s="62" t="str">
        <f>IF(必須入力!G$9=TRUE,隠し_申込情報!C12,IF(お客様情報!I42="","",お客様情報!I42))</f>
        <v/>
      </c>
    </row>
    <row r="25" spans="1:3">
      <c r="B25" s="59" t="s">
        <v>15</v>
      </c>
      <c r="C25" s="62" t="str">
        <f>IF(必須入力!G$9=TRUE,隠し_申込情報!C13,IF(お客様情報!I43="","",お客様情報!I43))</f>
        <v/>
      </c>
    </row>
    <row r="26" spans="1:3">
      <c r="B26" s="59" t="s">
        <v>16</v>
      </c>
      <c r="C26" s="62" t="str">
        <f>IF(必須入力!G$9=TRUE,隠し_申込情報!C14,IF(お客様情報!I44="","",お客様情報!I44))</f>
        <v/>
      </c>
    </row>
    <row r="27" spans="1:3">
      <c r="B27" s="59" t="s">
        <v>129</v>
      </c>
      <c r="C27" s="62" t="str">
        <f>IF(必須入力!G$9=TRUE,隠し_申込情報!C15,IF(お客様情報!I45="","",お客様情報!I45))</f>
        <v/>
      </c>
    </row>
    <row r="28" spans="1:3">
      <c r="B28" s="59" t="s">
        <v>80</v>
      </c>
      <c r="C28" s="62" t="str">
        <f>IF(必須入力!G$9=TRUE,隠し_申込情報!C16,IF(お客様情報!I46="","",お客様情報!I46))</f>
        <v/>
      </c>
    </row>
    <row r="29" spans="1:3">
      <c r="A29" s="59" t="s">
        <v>20</v>
      </c>
      <c r="B29" s="59" t="s">
        <v>85</v>
      </c>
      <c r="C29" s="62" t="str">
        <f>IF(必須入力!G$10=1,IF(お客様情報!I51="","",お客様情報!I51),IF(必須入力!G$10=2,C5,C17))</f>
        <v/>
      </c>
    </row>
    <row r="30" spans="1:3">
      <c r="B30" s="59" t="s">
        <v>11</v>
      </c>
      <c r="C30" s="62" t="str">
        <f>IF(必須入力!G$10=1,IF(お客様情報!I52="","",お客様情報!I52),IF(必須入力!G$10=2,C6,C18))</f>
        <v/>
      </c>
    </row>
    <row r="31" spans="1:3">
      <c r="B31" s="59" t="s">
        <v>85</v>
      </c>
      <c r="C31" s="62" t="str">
        <f>IF(必須入力!G$10=1,IF(お客様情報!I53="","",お客様情報!I53),IF(必須入力!G$10=2,C7,C19))</f>
        <v/>
      </c>
    </row>
    <row r="32" spans="1:3">
      <c r="B32" s="59" t="s">
        <v>12</v>
      </c>
      <c r="C32" s="62" t="str">
        <f>IF(必須入力!G$10=1,IF(お客様情報!I54="","",お客様情報!I54),IF(必須入力!G$10=2,C8,C20))</f>
        <v/>
      </c>
    </row>
    <row r="33" spans="2:3">
      <c r="B33" s="59" t="s">
        <v>85</v>
      </c>
      <c r="C33" s="62" t="str">
        <f>IF(必須入力!G$10=1,IF(お客様情報!I55="","",お客様情報!I55),IF(必須入力!G$10=2,C9,C21))</f>
        <v/>
      </c>
    </row>
    <row r="34" spans="2:3">
      <c r="B34" s="59" t="s">
        <v>13</v>
      </c>
      <c r="C34" s="62" t="str">
        <f>IF(必須入力!G$10=1,IF(お客様情報!I56="","",お客様情報!I56),IF(必須入力!G$10=2,C10,C22))</f>
        <v/>
      </c>
    </row>
    <row r="35" spans="2:3">
      <c r="B35" s="59" t="s">
        <v>14</v>
      </c>
      <c r="C35" s="62" t="str">
        <f>IF(必須入力!G$10=1,IF(お客様情報!I57="","",お客様情報!I57),IF(必須入力!G$10=2,C11,C23))</f>
        <v/>
      </c>
    </row>
    <row r="36" spans="2:3">
      <c r="B36" s="59" t="s">
        <v>85</v>
      </c>
      <c r="C36" s="62" t="str">
        <f>IF(必須入力!G$10=1,IF(お客様情報!I58="","",お客様情報!I58),IF(必須入力!G$10=2,C12,C24))</f>
        <v/>
      </c>
    </row>
    <row r="37" spans="2:3">
      <c r="B37" s="59" t="s">
        <v>15</v>
      </c>
      <c r="C37" s="62" t="str">
        <f>IF(必須入力!G$10=1,IF(お客様情報!I59="","",お客様情報!I59),IF(必須入力!G$10=2,C13,C25))</f>
        <v/>
      </c>
    </row>
    <row r="38" spans="2:3">
      <c r="B38" s="59" t="s">
        <v>16</v>
      </c>
      <c r="C38" s="62" t="str">
        <f>IF(必須入力!G$10=1,IF(お客様情報!I60="","",お客様情報!I60),IF(必須入力!G$10=2,C14,C26))</f>
        <v/>
      </c>
    </row>
    <row r="39" spans="2:3">
      <c r="B39" s="59" t="s">
        <v>129</v>
      </c>
      <c r="C39" s="62" t="str">
        <f>IF(必須入力!G$10=1,IF(お客様情報!I61="","",お客様情報!I61),IF(必須入力!G$10=2,C15,C27))</f>
        <v/>
      </c>
    </row>
    <row r="40" spans="2:3">
      <c r="B40" s="59" t="s">
        <v>80</v>
      </c>
      <c r="C40" s="62" t="str">
        <f>IF(必須入力!G$10=1,IF(お客様情報!I62="","",お客様情報!I62),IF(必須入力!G$10=2,C16,C28))</f>
        <v/>
      </c>
    </row>
  </sheetData>
  <phoneticPr fontId="2"/>
  <pageMargins left="0.75" right="0.75" top="1" bottom="1"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お客様情報</vt:lpstr>
      <vt:lpstr>インターフェース設定</vt:lpstr>
      <vt:lpstr>パラメータ設定</vt:lpstr>
      <vt:lpstr>設定情報</vt:lpstr>
      <vt:lpstr>必須入力</vt:lpstr>
      <vt:lpstr>隠し_申込情報</vt:lpstr>
      <vt:lpstr>インターフェース設定!Print_Area</vt:lpstr>
      <vt:lpstr>お客様情報!Print_Area</vt:lpstr>
      <vt:lpstr>パラメータ設定!Print_Area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2018-11-05T09:03:23Z</dcterms:modified>
</cp:coreProperties>
</file>